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19.xml" ContentType="application/vnd.openxmlformats-officedocument.drawing+xml"/>
  <Override PartName="/xl/worksheets/sheet14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21.xml" ContentType="application/vnd.openxmlformats-officedocument.drawing+xml"/>
  <Override PartName="/xl/worksheets/sheet15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23.xml" ContentType="application/vnd.openxmlformats-officedocument.drawing+xml"/>
  <Override PartName="/xl/worksheets/sheet16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25.xml" ContentType="application/vnd.openxmlformats-officedocument.drawing+xml"/>
  <Override PartName="/xl/worksheets/sheet18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26.xml" ContentType="application/vnd.openxmlformats-officedocument.drawing+xml"/>
  <Override PartName="/xl/worksheets/sheet19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7.xml" ContentType="application/vnd.openxmlformats-officedocument.drawing+xml"/>
  <Override PartName="/xl/worksheets/sheet20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28.xml" ContentType="application/vnd.openxmlformats-officedocument.drawing+xml"/>
  <Override PartName="/xl/worksheets/sheet21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29.xml" ContentType="application/vnd.openxmlformats-officedocument.drawing+xml"/>
  <Override PartName="/xl/worksheets/sheet22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30.xml" ContentType="application/vnd.openxmlformats-officedocument.drawing+xml"/>
  <Override PartName="/xl/worksheets/sheet23.xml" ContentType="application/vnd.openxmlformats-officedocument.spreadsheetml.worksheet+xml"/>
  <Override PartName="/xl/chartsheets/sheet26.xml" ContentType="application/vnd.openxmlformats-officedocument.spreadsheetml.chartsheet+xml"/>
  <Override PartName="/xl/drawings/drawing31.xml" ContentType="application/vnd.openxmlformats-officedocument.drawing+xml"/>
  <Override PartName="/xl/worksheets/sheet24.xml" ContentType="application/vnd.openxmlformats-officedocument.spreadsheetml.worksheet+xml"/>
  <Override PartName="/xl/chartsheets/sheet27.xml" ContentType="application/vnd.openxmlformats-officedocument.spreadsheetml.chartsheet+xml"/>
  <Override PartName="/xl/drawings/drawing32.xml" ContentType="application/vnd.openxmlformats-officedocument.drawing+xml"/>
  <Override PartName="/xl/worksheets/sheet25.xml" ContentType="application/vnd.openxmlformats-officedocument.spreadsheetml.worksheet+xml"/>
  <Override PartName="/xl/chartsheets/sheet28.xml" ContentType="application/vnd.openxmlformats-officedocument.spreadsheetml.chartsheet+xml"/>
  <Override PartName="/xl/drawings/drawing34.xml" ContentType="application/vnd.openxmlformats-officedocument.drawing+xml"/>
  <Override PartName="/xl/worksheets/sheet26.xml" ContentType="application/vnd.openxmlformats-officedocument.spreadsheetml.worksheet+xml"/>
  <Override PartName="/xl/chartsheets/sheet29.xml" ContentType="application/vnd.openxmlformats-officedocument.spreadsheetml.chartsheet+xml"/>
  <Override PartName="/xl/drawings/drawing3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30.xml" ContentType="application/vnd.openxmlformats-officedocument.spreadsheetml.chartsheet+xml"/>
  <Override PartName="/xl/drawings/drawing37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hartsheets/sheet31.xml" ContentType="application/vnd.openxmlformats-officedocument.spreadsheetml.chartsheet+xml"/>
  <Override PartName="/xl/drawings/drawing38.xml" ContentType="application/vnd.openxmlformats-officedocument.drawing+xml"/>
  <Override PartName="/xl/worksheets/sheet31.xml" ContentType="application/vnd.openxmlformats-officedocument.spreadsheetml.worksheet+xml"/>
  <Override PartName="/xl/chartsheets/sheet32.xml" ContentType="application/vnd.openxmlformats-officedocument.spreadsheetml.chartsheet+xml"/>
  <Override PartName="/xl/drawings/drawing39.xml" ContentType="application/vnd.openxmlformats-officedocument.drawing+xml"/>
  <Override PartName="/xl/chartsheets/sheet33.xml" ContentType="application/vnd.openxmlformats-officedocument.spreadsheetml.chartsheet+xml"/>
  <Override PartName="/xl/drawings/drawing40.xml" ContentType="application/vnd.openxmlformats-officedocument.drawing+xml"/>
  <Override PartName="/xl/chartsheets/sheet34.xml" ContentType="application/vnd.openxmlformats-officedocument.spreadsheetml.chartsheet+xml"/>
  <Override PartName="/xl/drawings/drawing41.xml" ContentType="application/vnd.openxmlformats-officedocument.drawing+xml"/>
  <Override PartName="/xl/worksheets/sheet32.xml" ContentType="application/vnd.openxmlformats-officedocument.spreadsheetml.worksheet+xml"/>
  <Override PartName="/xl/chartsheets/sheet35.xml" ContentType="application/vnd.openxmlformats-officedocument.spreadsheetml.chartsheet+xml"/>
  <Override PartName="/xl/drawings/drawing42.xml" ContentType="application/vnd.openxmlformats-officedocument.drawing+xml"/>
  <Override PartName="/xl/worksheets/sheet33.xml" ContentType="application/vnd.openxmlformats-officedocument.spreadsheetml.worksheet+xml"/>
  <Override PartName="/xl/chartsheets/sheet36.xml" ContentType="application/vnd.openxmlformats-officedocument.spreadsheetml.chartsheet+xml"/>
  <Override PartName="/xl/drawings/drawing43.xml" ContentType="application/vnd.openxmlformats-officedocument.drawing+xml"/>
  <Override PartName="/xl/worksheets/sheet34.xml" ContentType="application/vnd.openxmlformats-officedocument.spreadsheetml.worksheet+xml"/>
  <Override PartName="/xl/chartsheets/sheet37.xml" ContentType="application/vnd.openxmlformats-officedocument.spreadsheetml.chartsheet+xml"/>
  <Override PartName="/xl/drawings/drawing44.xml" ContentType="application/vnd.openxmlformats-officedocument.drawing+xml"/>
  <Override PartName="/xl/worksheets/sheet35.xml" ContentType="application/vnd.openxmlformats-officedocument.spreadsheetml.worksheet+xml"/>
  <Override PartName="/xl/chartsheets/sheet38.xml" ContentType="application/vnd.openxmlformats-officedocument.spreadsheetml.chartsheet+xml"/>
  <Override PartName="/xl/drawings/drawing45.xml" ContentType="application/vnd.openxmlformats-officedocument.drawing+xml"/>
  <Override PartName="/xl/worksheets/sheet36.xml" ContentType="application/vnd.openxmlformats-officedocument.spreadsheetml.worksheet+xml"/>
  <Override PartName="/xl/chartsheets/sheet39.xml" ContentType="application/vnd.openxmlformats-officedocument.spreadsheetml.chartsheet+xml"/>
  <Override PartName="/xl/drawings/drawing46.xml" ContentType="application/vnd.openxmlformats-officedocument.drawing+xml"/>
  <Override PartName="/xl/worksheets/sheet37.xml" ContentType="application/vnd.openxmlformats-officedocument.spreadsheetml.worksheet+xml"/>
  <Override PartName="/xl/chartsheets/sheet40.xml" ContentType="application/vnd.openxmlformats-officedocument.spreadsheetml.chartsheet+xml"/>
  <Override PartName="/xl/drawings/drawing47.xml" ContentType="application/vnd.openxmlformats-officedocument.drawing+xml"/>
  <Override PartName="/xl/chartsheets/sheet41.xml" ContentType="application/vnd.openxmlformats-officedocument.spreadsheetml.chartsheet+xml"/>
  <Override PartName="/xl/drawings/drawing48.xml" ContentType="application/vnd.openxmlformats-officedocument.drawing+xml"/>
  <Override PartName="/xl/worksheets/sheet38.xml" ContentType="application/vnd.openxmlformats-officedocument.spreadsheetml.worksheet+xml"/>
  <Override PartName="/xl/chartsheets/sheet42.xml" ContentType="application/vnd.openxmlformats-officedocument.spreadsheetml.chartsheet+xml"/>
  <Override PartName="/xl/drawings/drawing49.xml" ContentType="application/vnd.openxmlformats-officedocument.drawing+xml"/>
  <Override PartName="/xl/chartsheets/sheet43.xml" ContentType="application/vnd.openxmlformats-officedocument.spreadsheetml.chartsheet+xml"/>
  <Override PartName="/xl/drawings/drawing50.xml" ContentType="application/vnd.openxmlformats-officedocument.drawing+xml"/>
  <Override PartName="/xl/worksheets/sheet39.xml" ContentType="application/vnd.openxmlformats-officedocument.spreadsheetml.worksheet+xml"/>
  <Override PartName="/xl/chartsheets/sheet44.xml" ContentType="application/vnd.openxmlformats-officedocument.spreadsheetml.chartsheet+xml"/>
  <Override PartName="/xl/drawings/drawing51.xml" ContentType="application/vnd.openxmlformats-officedocument.drawing+xml"/>
  <Override PartName="/xl/chartsheets/sheet45.xml" ContentType="application/vnd.openxmlformats-officedocument.spreadsheetml.chartsheet+xml"/>
  <Override PartName="/xl/drawings/drawing52.xml" ContentType="application/vnd.openxmlformats-officedocument.drawing+xml"/>
  <Override PartName="/xl/worksheets/sheet40.xml" ContentType="application/vnd.openxmlformats-officedocument.spreadsheetml.worksheet+xml"/>
  <Override PartName="/xl/chartsheets/sheet46.xml" ContentType="application/vnd.openxmlformats-officedocument.spreadsheetml.chartsheet+xml"/>
  <Override PartName="/xl/drawings/drawing53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hartsheets/sheet47.xml" ContentType="application/vnd.openxmlformats-officedocument.spreadsheetml.chartsheet+xml"/>
  <Override PartName="/xl/drawings/drawing54.xml" ContentType="application/vnd.openxmlformats-officedocument.drawing+xml"/>
  <Override PartName="/xl/worksheets/sheet43.xml" ContentType="application/vnd.openxmlformats-officedocument.spreadsheetml.worksheet+xml"/>
  <Override PartName="/xl/chartsheets/sheet48.xml" ContentType="application/vnd.openxmlformats-officedocument.spreadsheetml.chartsheet+xml"/>
  <Override PartName="/xl/drawings/drawing55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hartsheets/sheet49.xml" ContentType="application/vnd.openxmlformats-officedocument.spreadsheetml.chartsheet+xml"/>
  <Override PartName="/xl/drawings/drawing5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14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tabRatio="680" firstSheet="66" activeTab="72"/>
  </bookViews>
  <sheets>
    <sheet name="Sheet46" sheetId="1" r:id="rId1"/>
    <sheet name="Question1i" sheetId="2" r:id="rId2"/>
    <sheet name="Question1ii" sheetId="3" r:id="rId3"/>
    <sheet name="Question1iii" sheetId="4" r:id="rId4"/>
    <sheet name="Sheet1" sheetId="5" r:id="rId5"/>
    <sheet name="Question3" sheetId="6" r:id="rId6"/>
    <sheet name="Question4" sheetId="7" r:id="rId7"/>
    <sheet name="Sheet2" sheetId="8" r:id="rId8"/>
    <sheet name="Question5" sheetId="9" r:id="rId9"/>
    <sheet name="Sheet4" sheetId="10" r:id="rId10"/>
    <sheet name="Question6" sheetId="11" r:id="rId11"/>
    <sheet name="Sheet14" sheetId="12" r:id="rId12"/>
    <sheet name="Question7" sheetId="13" r:id="rId13"/>
    <sheet name="Sheet5" sheetId="14" r:id="rId14"/>
    <sheet name="Question8" sheetId="15" r:id="rId15"/>
    <sheet name="Sheet6" sheetId="16" r:id="rId16"/>
    <sheet name="Question9" sheetId="17" r:id="rId17"/>
    <sheet name="Sheet7" sheetId="18" r:id="rId18"/>
    <sheet name="Question10ii" sheetId="19" r:id="rId19"/>
    <sheet name="Sheet9" sheetId="20" r:id="rId20"/>
    <sheet name="Question11" sheetId="21" r:id="rId21"/>
    <sheet name="Sheet10" sheetId="22" r:id="rId22"/>
    <sheet name="Question12i" sheetId="23" r:id="rId23"/>
    <sheet name="Sheet11" sheetId="24" r:id="rId24"/>
    <sheet name="Question13" sheetId="25" r:id="rId25"/>
    <sheet name="Sheet12" sheetId="26" r:id="rId26"/>
    <sheet name="Question14" sheetId="27" r:id="rId27"/>
    <sheet name="Sheet13" sheetId="28" r:id="rId28"/>
    <sheet name="Question15" sheetId="29" r:id="rId29"/>
    <sheet name="Sheet17" sheetId="30" r:id="rId30"/>
    <sheet name="Question16" sheetId="31" r:id="rId31"/>
    <sheet name="Sheet16" sheetId="32" r:id="rId32"/>
    <sheet name="Question17" sheetId="33" r:id="rId33"/>
    <sheet name="Sheet15" sheetId="34" r:id="rId34"/>
    <sheet name="Question18" sheetId="35" r:id="rId35"/>
    <sheet name="Sheet18" sheetId="36" r:id="rId36"/>
    <sheet name="Question19" sheetId="37" r:id="rId37"/>
    <sheet name="Sheet19" sheetId="38" r:id="rId38"/>
    <sheet name="Question20" sheetId="39" r:id="rId39"/>
    <sheet name="Sheet20" sheetId="40" r:id="rId40"/>
    <sheet name="Question21" sheetId="41" r:id="rId41"/>
    <sheet name="Sheet21" sheetId="42" r:id="rId42"/>
    <sheet name="Question22" sheetId="43" r:id="rId43"/>
    <sheet name="Sheet22" sheetId="44" r:id="rId44"/>
    <sheet name="Question23" sheetId="45" r:id="rId45"/>
    <sheet name="Sheet23" sheetId="46" r:id="rId46"/>
    <sheet name="Question24" sheetId="47" r:id="rId47"/>
    <sheet name="Sheet24" sheetId="48" r:id="rId48"/>
    <sheet name="Question25" sheetId="49" r:id="rId49"/>
    <sheet name="Sheet25" sheetId="50" r:id="rId50"/>
    <sheet name="Question26" sheetId="51" r:id="rId51"/>
    <sheet name="Sheet26" sheetId="52" r:id="rId52"/>
    <sheet name="Question27" sheetId="53" r:id="rId53"/>
    <sheet name="Sheet27" sheetId="54" r:id="rId54"/>
    <sheet name="Question28" sheetId="55" r:id="rId55"/>
    <sheet name="Sheet28" sheetId="56" r:id="rId56"/>
    <sheet name="Q30Q31Q32" sheetId="57" r:id="rId57"/>
    <sheet name="Question33" sheetId="58" r:id="rId58"/>
    <sheet name="Sheet30" sheetId="59" r:id="rId59"/>
    <sheet name="Sheet31" sheetId="60" r:id="rId60"/>
    <sheet name="Question34" sheetId="61" r:id="rId61"/>
    <sheet name="Sheet32" sheetId="62" r:id="rId62"/>
    <sheet name="Q33&amp;34 (N)" sheetId="63" r:id="rId63"/>
    <sheet name="Q33&amp;34 (%)" sheetId="64" r:id="rId64"/>
    <sheet name="Question35" sheetId="65" r:id="rId65"/>
    <sheet name="Sheet33" sheetId="66" r:id="rId66"/>
    <sheet name="Question36" sheetId="67" r:id="rId67"/>
    <sheet name="Sheet34" sheetId="68" r:id="rId68"/>
    <sheet name="Question37" sheetId="69" r:id="rId69"/>
    <sheet name="Sheet35" sheetId="70" r:id="rId70"/>
    <sheet name="Question38" sheetId="71" r:id="rId71"/>
    <sheet name="Sheet36" sheetId="72" r:id="rId72"/>
    <sheet name="Question39" sheetId="73" r:id="rId73"/>
    <sheet name="Sheet37" sheetId="74" r:id="rId74"/>
    <sheet name="Question40" sheetId="75" r:id="rId75"/>
    <sheet name="Sheet38" sheetId="76" r:id="rId76"/>
    <sheet name="Question41" sheetId="77" r:id="rId77"/>
    <sheet name="Question41ii" sheetId="78" r:id="rId78"/>
    <sheet name="Sheet39" sheetId="79" r:id="rId79"/>
    <sheet name="Question42" sheetId="80" r:id="rId80"/>
    <sheet name="Question42i" sheetId="81" r:id="rId81"/>
    <sheet name="Sheet40" sheetId="82" r:id="rId82"/>
    <sheet name="Question43ii" sheetId="83" r:id="rId83"/>
    <sheet name="Question43i" sheetId="84" r:id="rId84"/>
    <sheet name="Sheet8" sheetId="85" r:id="rId85"/>
    <sheet name="Question44" sheetId="86" r:id="rId86"/>
    <sheet name="Sheet41" sheetId="87" r:id="rId87"/>
    <sheet name="Sheet42" sheetId="88" r:id="rId88"/>
    <sheet name="Question45a" sheetId="89" r:id="rId89"/>
    <sheet name="Sheet43" sheetId="90" r:id="rId90"/>
    <sheet name="Question45b" sheetId="91" r:id="rId91"/>
    <sheet name="Sheet44" sheetId="92" r:id="rId92"/>
    <sheet name="Sheet45" sheetId="93" r:id="rId93"/>
    <sheet name="Question46" sheetId="94" r:id="rId94"/>
  </sheets>
  <definedNames/>
  <calcPr fullCalcOnLoad="1"/>
</workbook>
</file>

<file path=xl/sharedStrings.xml><?xml version="1.0" encoding="utf-8"?>
<sst xmlns="http://schemas.openxmlformats.org/spreadsheetml/2006/main" count="967" uniqueCount="379">
  <si>
    <t>looking for personal growth</t>
  </si>
  <si>
    <t xml:space="preserve"> looking for spiritual growth</t>
  </si>
  <si>
    <t xml:space="preserve"> to meet like minded people</t>
  </si>
  <si>
    <t xml:space="preserve"> 'time out' of daily routines</t>
  </si>
  <si>
    <t>health and fitness</t>
  </si>
  <si>
    <t xml:space="preserve"> stress relief</t>
  </si>
  <si>
    <t>bodily pain or illness</t>
  </si>
  <si>
    <t xml:space="preserve"> dissatisfaction with mainstream medicine</t>
  </si>
  <si>
    <t xml:space="preserve"> to complement mainstream medical treatment</t>
  </si>
  <si>
    <t>emotional support or human contact</t>
  </si>
  <si>
    <t xml:space="preserve"> life crisis (such as a relationship break-up, bereavement or job loss)</t>
  </si>
  <si>
    <t>'pleasure, enjoyment or 'a treat'</t>
  </si>
  <si>
    <t>other</t>
  </si>
  <si>
    <t>don't know</t>
  </si>
  <si>
    <t>Count</t>
  </si>
  <si>
    <t>blank</t>
  </si>
  <si>
    <t>No. choosing as first reason</t>
  </si>
  <si>
    <t>No. choosing as top three reason</t>
  </si>
  <si>
    <t>No. choosing alltogether</t>
  </si>
  <si>
    <t>% choosing as first reason</t>
  </si>
  <si>
    <t>% choosing as top three reason</t>
  </si>
  <si>
    <t>% choosing alltogether</t>
  </si>
  <si>
    <t>Q5:  Rank the importance in your life (from 1 - completely insignificant to 10 - life or death)</t>
  </si>
  <si>
    <t>Frequency</t>
  </si>
  <si>
    <t>Percent</t>
  </si>
  <si>
    <t>Valid Percent</t>
  </si>
  <si>
    <t>Cumulative Percent</t>
  </si>
  <si>
    <t>Valid</t>
  </si>
  <si>
    <t>Total</t>
  </si>
  <si>
    <t>responses</t>
  </si>
  <si>
    <t>Rank</t>
  </si>
  <si>
    <t>Number</t>
  </si>
  <si>
    <t>Percentage</t>
  </si>
  <si>
    <t>sum</t>
  </si>
  <si>
    <t>average</t>
  </si>
  <si>
    <t>not circled</t>
  </si>
  <si>
    <t>circled</t>
  </si>
  <si>
    <t>a spiritual person</t>
  </si>
  <si>
    <t>a religious person</t>
  </si>
  <si>
    <t>not a spiritual person</t>
  </si>
  <si>
    <t>not a religious person</t>
  </si>
  <si>
    <t>an agnostic person</t>
  </si>
  <si>
    <t>a convinced atheist</t>
  </si>
  <si>
    <t>percentage</t>
  </si>
  <si>
    <t>Q8:  which of these statements comes closest to your beliefs?</t>
  </si>
  <si>
    <t>there is a personal God</t>
  </si>
  <si>
    <t>there is some sort of spirit or life force</t>
  </si>
  <si>
    <t>there is something there</t>
  </si>
  <si>
    <t>I don't really know what to think</t>
  </si>
  <si>
    <t>none of these</t>
  </si>
  <si>
    <t>I don't really think there is any sort of God, spirit or life force</t>
  </si>
  <si>
    <t>Q9: if you had to choose one, which of the following is the best description of your core beliefs about spirituality</t>
  </si>
  <si>
    <t>spirituality is being a decent and caring person</t>
  </si>
  <si>
    <t>spirituality is healing oneself and others</t>
  </si>
  <si>
    <t>spirituality is living life to the full</t>
  </si>
  <si>
    <t>spirituality is overcoming the ego</t>
  </si>
  <si>
    <t>spirituality is obeying God's will</t>
  </si>
  <si>
    <t>spirituality is being in touch with subtle energies</t>
  </si>
  <si>
    <t>spirituality is love</t>
  </si>
  <si>
    <t>I don't know what spirituality is</t>
  </si>
  <si>
    <t>I'm not concerned with spirituality</t>
  </si>
  <si>
    <t>I don't believe in spirituality</t>
  </si>
  <si>
    <t>No</t>
  </si>
  <si>
    <t>Yes</t>
  </si>
  <si>
    <t>Don't know</t>
  </si>
  <si>
    <t>Life after death</t>
  </si>
  <si>
    <t>Reincarnation</t>
  </si>
  <si>
    <t>Heaven</t>
  </si>
  <si>
    <t>Hell</t>
  </si>
  <si>
    <t>The power of prayer</t>
  </si>
  <si>
    <t>Miracles</t>
  </si>
  <si>
    <t>Special healing powers</t>
  </si>
  <si>
    <t>That humankind is entering a New Age of spiritual evolution</t>
  </si>
  <si>
    <t>A true self</t>
  </si>
  <si>
    <t>A soul</t>
  </si>
  <si>
    <t>Chakras</t>
  </si>
  <si>
    <t>Subtle energy (or energy channels) in the body</t>
  </si>
  <si>
    <t>Extra sensory perception</t>
  </si>
  <si>
    <t>Precognition</t>
  </si>
  <si>
    <t>God</t>
  </si>
  <si>
    <t>Jesus was the son of God</t>
  </si>
  <si>
    <t>Jesus was just a man</t>
  </si>
  <si>
    <t>Jesus was just a story</t>
  </si>
  <si>
    <t>Sin</t>
  </si>
  <si>
    <t>The devil</t>
  </si>
  <si>
    <t>Angels</t>
  </si>
  <si>
    <t>Other holy or higher beings</t>
  </si>
  <si>
    <t>A spirit world</t>
  </si>
  <si>
    <t>UFOs</t>
  </si>
  <si>
    <t>Ley lines</t>
  </si>
  <si>
    <t>% Yes</t>
  </si>
  <si>
    <t>% Don't know</t>
  </si>
  <si>
    <t>N</t>
  </si>
  <si>
    <t>Q11: How often, if at all, do you think about the meaning and purpose of life?</t>
  </si>
  <si>
    <t>often</t>
  </si>
  <si>
    <t>sometimes</t>
  </si>
  <si>
    <t>rarely</t>
  </si>
  <si>
    <t>never</t>
  </si>
  <si>
    <t>Q12:  How important is spirituality in your life?  (1=not at all, 10=very)</t>
  </si>
  <si>
    <t>mean</t>
  </si>
  <si>
    <t>no</t>
  </si>
  <si>
    <t>yes</t>
  </si>
  <si>
    <t>% yes</t>
  </si>
  <si>
    <t>Q13: Some people describe special personal experiences.  Have any of the following ever happened to you?</t>
  </si>
  <si>
    <t>Q6:  is your interest  in this activity or therapy shared by any children you have had?</t>
  </si>
  <si>
    <t>Not applicable</t>
  </si>
  <si>
    <t>Blank</t>
  </si>
  <si>
    <t>I don't really think there is any sort of God, spirit or L.F</t>
  </si>
  <si>
    <t>some sort of spirit or life firce that pervades all that lives</t>
  </si>
  <si>
    <t>An awareness of recieving help in answer to prayer</t>
  </si>
  <si>
    <t>A feeling of being in touch with someone who had died</t>
  </si>
  <si>
    <t>An awareness of spirits or ghosts</t>
  </si>
  <si>
    <t>An awareness of the prescence of God</t>
  </si>
  <si>
    <t>A sacred experience of nature</t>
  </si>
  <si>
    <t>A pattern of events in your life that convinces you that they were your destiny</t>
  </si>
  <si>
    <t>A pattern of events in your life that convinces you that they were controlled by a higher power</t>
  </si>
  <si>
    <t>A sense of great peace</t>
  </si>
  <si>
    <t>An extraordinary feeling of inner bliss</t>
  </si>
  <si>
    <t>An out of body experience</t>
  </si>
  <si>
    <t>A near-death experience</t>
  </si>
  <si>
    <t>An extraordinary experience triggered by giving birth</t>
  </si>
  <si>
    <t>An extraordinary experience triggered by having sex</t>
  </si>
  <si>
    <t>An extraordinary experience triggered by taking drugs</t>
  </si>
  <si>
    <t>An accurate precognition of future events</t>
  </si>
  <si>
    <t>Extra sensory perception of events or someone else's thoughts</t>
  </si>
  <si>
    <t>Q14: Which of the following most closely describes your attitude to mainstream Christianity?  Are you:</t>
  </si>
  <si>
    <t>A committed, church going Christion</t>
  </si>
  <si>
    <t>Not committed Christian, but support Christian values</t>
  </si>
  <si>
    <t>Indifferent to Christianity</t>
  </si>
  <si>
    <t>Critical of Christianity</t>
  </si>
  <si>
    <t>Q15:  In political matters people talk of 'the left' and 'the right'.  How would you place you're views on this scale generally speaking? (1=left, 10=right)</t>
  </si>
  <si>
    <t>Q16:  On balance do you think scientific developments are helping or harming mankind? (1=mostly helping, 10=mostly harming)</t>
  </si>
  <si>
    <t>Q17:  On balance, do you think economic growth is helping or harming mankind? (1=mostly helping, 10=mostly harming)</t>
  </si>
  <si>
    <t>Q18:  Would you say you were 'a child of the 1960s'?</t>
  </si>
  <si>
    <t>Q19:  Did you live in or within 5 miles of Kendal for some or all of your childhood?</t>
  </si>
  <si>
    <t>spiritual or religious (not specifically Christian) books or magazines</t>
  </si>
  <si>
    <t>Christian books or magazines</t>
  </si>
  <si>
    <t>spiritual or religious (not specifically Christian) videotapes, TV or films</t>
  </si>
  <si>
    <t>Christian videotapes, TV or films</t>
  </si>
  <si>
    <t>spiritual or religious (not specifically Christian) music or relaxation tapes</t>
  </si>
  <si>
    <t>Christian music or relaxation tapes</t>
  </si>
  <si>
    <t>other mind, body and spirit products (healing oils, crystals, spiritual art etc)</t>
  </si>
  <si>
    <t>other Christian products</t>
  </si>
  <si>
    <t>meditate</t>
  </si>
  <si>
    <t>pray</t>
  </si>
  <si>
    <t>yoga</t>
  </si>
  <si>
    <t>tai chi</t>
  </si>
  <si>
    <t>healing (give or recieve)</t>
  </si>
  <si>
    <t>massage (give or receive)</t>
  </si>
  <si>
    <t>brought up with a religious faith at home</t>
  </si>
  <si>
    <t>brought up with a religious faith at school</t>
  </si>
  <si>
    <t>brought up with a religious faith at church</t>
  </si>
  <si>
    <t>brought up to be spiritual</t>
  </si>
  <si>
    <t>not brought up to be religious or spiritual</t>
  </si>
  <si>
    <t>brought up to make up my own mind</t>
  </si>
  <si>
    <t>Q23:  if you used to attend church regularly but no longer do so, at around what age did you give up going?</t>
  </si>
  <si>
    <t>under 15</t>
  </si>
  <si>
    <t>10-15</t>
  </si>
  <si>
    <t>16-19</t>
  </si>
  <si>
    <t>20-24</t>
  </si>
  <si>
    <t>25-29</t>
  </si>
  <si>
    <t>30-34</t>
  </si>
  <si>
    <t>35-39</t>
  </si>
  <si>
    <t>40-44</t>
  </si>
  <si>
    <t>50-54</t>
  </si>
  <si>
    <t>55-59</t>
  </si>
  <si>
    <t>60-64</t>
  </si>
  <si>
    <t>70-74</t>
  </si>
  <si>
    <t>75 and over</t>
  </si>
  <si>
    <t>not applicable</t>
  </si>
  <si>
    <t>the conservative party</t>
  </si>
  <si>
    <t>the labour party</t>
  </si>
  <si>
    <t>the sdlp/liberal/sdp</t>
  </si>
  <si>
    <t>the green party</t>
  </si>
  <si>
    <t>another political party</t>
  </si>
  <si>
    <t>cnd or other peace organisations</t>
  </si>
  <si>
    <t>feminist organisations</t>
  </si>
  <si>
    <t>human rights organisations</t>
  </si>
  <si>
    <t>environmental organisations</t>
  </si>
  <si>
    <t>read or watched TV about wildlife, conservation, natural resources or the 3rd world</t>
  </si>
  <si>
    <t>given or raised money for wildlife, conservation or 3rd world charities</t>
  </si>
  <si>
    <t>selected one product over another because of its environmentally freidnly packaging, formulation or advertising</t>
  </si>
  <si>
    <t>requested information from an organisation dealing with wildlife, conservation, natural resources or the 3rd world</t>
  </si>
  <si>
    <t>subscribed to a magazine concerned with wildlife, conservation, natural resources or the 3rd world</t>
  </si>
  <si>
    <t>been a member of an environmental group or charity (even if you joined more than 2 years ago)</t>
  </si>
  <si>
    <t>visited or written a letter to an MP or councillor about wildlife, conservation, natural resources or the 3rd world</t>
  </si>
  <si>
    <t>campaigned about an environmental issue</t>
  </si>
  <si>
    <t>written a letter for publication about wildlife, conservation, natural resources or the 3rd world</t>
  </si>
  <si>
    <t>bought products which come in recycled packaging</t>
  </si>
  <si>
    <t>bought products made from recycled material</t>
  </si>
  <si>
    <t>bought household, domestic, or toiletry products that have not been tested on animals</t>
  </si>
  <si>
    <t>bought free-range eggs or chickens</t>
  </si>
  <si>
    <t>regularly used a bottle bank</t>
  </si>
  <si>
    <t>kept down the amount of electricity and fuel your household uses</t>
  </si>
  <si>
    <t>sent your own waste paper to be recycled</t>
  </si>
  <si>
    <t>bought 'environmentally friendly' phosphate-free detergents or household cleaners</t>
  </si>
  <si>
    <t>avoided using chemical fertilisers or pesticides in your garden</t>
  </si>
  <si>
    <t>bought products which come in biodegradeable packaging</t>
  </si>
  <si>
    <t>bought food products which are organically grown</t>
  </si>
  <si>
    <t>avoided using the services or products of a company which you consider has a poor environmental record</t>
  </si>
  <si>
    <t>kept down the amount you use your car</t>
  </si>
  <si>
    <t>avoided buying chlorine bleached nappies</t>
  </si>
  <si>
    <t>have a catalytic converter fitted to your car</t>
  </si>
  <si>
    <t>have loft insulation</t>
  </si>
  <si>
    <t>Q27: Overall, how satisfied or dissatisfied are you with your home life? (1=dissatisfied, 10=satisfied)</t>
  </si>
  <si>
    <t>Q28: Overall, how satisfied or dissatisfied are you with your work life? (1=dissatisfied, 10=satisfied)</t>
  </si>
  <si>
    <t>Q30: where is findhorn?</t>
  </si>
  <si>
    <t>wales</t>
  </si>
  <si>
    <t>america</t>
  </si>
  <si>
    <t>australia</t>
  </si>
  <si>
    <t>scotland</t>
  </si>
  <si>
    <t>Q31: what is chi?</t>
  </si>
  <si>
    <t>an oriental drink</t>
  </si>
  <si>
    <t>a martial art</t>
  </si>
  <si>
    <t>a life force or energy</t>
  </si>
  <si>
    <t>a kind of meditation</t>
  </si>
  <si>
    <t>Q32: what is the Celestine Prophecy?</t>
  </si>
  <si>
    <t>a spiritual novel</t>
  </si>
  <si>
    <t>a sermon in the old testament</t>
  </si>
  <si>
    <t>a predication of nostradamus</t>
  </si>
  <si>
    <t>a film about ecology and spirituality</t>
  </si>
  <si>
    <t>% correct</t>
  </si>
  <si>
    <t>Q33: are you male or female?</t>
  </si>
  <si>
    <t>male</t>
  </si>
  <si>
    <t>female</t>
  </si>
  <si>
    <t>Q34: how old are you?</t>
  </si>
  <si>
    <t>45-49</t>
  </si>
  <si>
    <t>65-69</t>
  </si>
  <si>
    <t>Q34: how old are you? * Q33: are you male or female? Crosstabulation</t>
  </si>
  <si>
    <t xml:space="preserve">Count </t>
  </si>
  <si>
    <t>Q35:  All in all, how would you describe your state of health these days?</t>
  </si>
  <si>
    <t>very good</t>
  </si>
  <si>
    <t>good</t>
  </si>
  <si>
    <t>fair</t>
  </si>
  <si>
    <t>poor</t>
  </si>
  <si>
    <t>very poor</t>
  </si>
  <si>
    <t>Q36: Are you currently...</t>
  </si>
  <si>
    <t>living with husband or wife</t>
  </si>
  <si>
    <t>living with partner</t>
  </si>
  <si>
    <t>lone parent living with children</t>
  </si>
  <si>
    <t>living with non-family members</t>
  </si>
  <si>
    <t>living alone</t>
  </si>
  <si>
    <t>Q37: what is your marital status?</t>
  </si>
  <si>
    <t>never married</t>
  </si>
  <si>
    <t>presently married</t>
  </si>
  <si>
    <t>divorced</t>
  </si>
  <si>
    <t>separated</t>
  </si>
  <si>
    <t>widowed</t>
  </si>
  <si>
    <t>Q38: are there any children under the age of 18 living in your household?</t>
  </si>
  <si>
    <t>Q39:  How may adults (including yourself) do you have in your household aged 18 or over?</t>
  </si>
  <si>
    <t>Missing</t>
  </si>
  <si>
    <t>System</t>
  </si>
  <si>
    <t>myself</t>
  </si>
  <si>
    <t>partner or spouse</t>
  </si>
  <si>
    <t>Q40:  Which member or your household is the Chief Income Earner...?</t>
  </si>
  <si>
    <t>Q41: which of these best describes what you were doing last week?</t>
  </si>
  <si>
    <t>in full-time work</t>
  </si>
  <si>
    <t>in full-time education</t>
  </si>
  <si>
    <t>in part-time work</t>
  </si>
  <si>
    <t>waiting to take up paid work in a definate job</t>
  </si>
  <si>
    <t>unemployed and registered at a benefit office</t>
  </si>
  <si>
    <t>unemployed and not registered</t>
  </si>
  <si>
    <t>permanently sick or disabled, or wholly retired from work</t>
  </si>
  <si>
    <t>looking after the home</t>
  </si>
  <si>
    <t>other (please specify)</t>
  </si>
  <si>
    <t>Q41: which of these describes what the cheif income earner (if this is not you) was doing last week?</t>
  </si>
  <si>
    <t>You (N=228)</t>
  </si>
  <si>
    <t>Chief Income Earner (if not you; N=105)</t>
  </si>
  <si>
    <t>Q42: What is your occupation?</t>
  </si>
  <si>
    <t>skilled manual worker</t>
  </si>
  <si>
    <t>semi-skilled or unskilled manual worker</t>
  </si>
  <si>
    <t>clerical worker</t>
  </si>
  <si>
    <t>sales worker</t>
  </si>
  <si>
    <t>professional or technical occupation</t>
  </si>
  <si>
    <t>manager or senior administrator</t>
  </si>
  <si>
    <t>Q42: What is the chief income earners occupation (if this is not you)?</t>
  </si>
  <si>
    <t>supervisor or foreman of manual or clerical workers</t>
  </si>
  <si>
    <t>You N=215</t>
  </si>
  <si>
    <t>Chief Income Earner N=98</t>
  </si>
  <si>
    <t>Q43: what type of employed do you work for?</t>
  </si>
  <si>
    <t>private firm or company</t>
  </si>
  <si>
    <t>national industry/public corporation</t>
  </si>
  <si>
    <t>local authority</t>
  </si>
  <si>
    <t>health authority/hospital</t>
  </si>
  <si>
    <t>primary or secondary school</t>
  </si>
  <si>
    <t>college or university</t>
  </si>
  <si>
    <t>charity</t>
  </si>
  <si>
    <t>self-employed</t>
  </si>
  <si>
    <t>Q43: what type of employed does the chief income earner (if this is not you) work for?</t>
  </si>
  <si>
    <t>You N=156</t>
  </si>
  <si>
    <t>Chief Income Earner N=72</t>
  </si>
  <si>
    <t>Q44: at what age did you complete your full-time education?</t>
  </si>
  <si>
    <t>Age in years</t>
  </si>
  <si>
    <t>Additional variable: Total number of activities attended in last 7 days</t>
  </si>
  <si>
    <t>Freq.</t>
  </si>
  <si>
    <t>%</t>
  </si>
  <si>
    <t>total</t>
  </si>
  <si>
    <t>Q45a: have you ever attended (or are you now attending) a university or college to study for a degree?</t>
  </si>
  <si>
    <t>Q45b: if yes, what is (or was) your main field or study?</t>
  </si>
  <si>
    <t>arts and humanities</t>
  </si>
  <si>
    <t>social sciences</t>
  </si>
  <si>
    <t>business, law, management or economics</t>
  </si>
  <si>
    <t>engineering</t>
  </si>
  <si>
    <t>biology</t>
  </si>
  <si>
    <t>other natural sciences</t>
  </si>
  <si>
    <t>medicine</t>
  </si>
  <si>
    <t>Q46: And do you,</t>
  </si>
  <si>
    <t>own your own home outright (without mortgage)</t>
  </si>
  <si>
    <t>own with a mortgage</t>
  </si>
  <si>
    <t>rent from a council or development corp.</t>
  </si>
  <si>
    <t>rent from a private landlord</t>
  </si>
  <si>
    <t>Acupressure</t>
  </si>
  <si>
    <t>Acupuncture</t>
  </si>
  <si>
    <t>Alexander Technique</t>
  </si>
  <si>
    <t>Aromatherapy</t>
  </si>
  <si>
    <t>Art therapy/group</t>
  </si>
  <si>
    <t>Astrology</t>
  </si>
  <si>
    <t>Bahai group</t>
  </si>
  <si>
    <t xml:space="preserve">Buddhist group </t>
  </si>
  <si>
    <t>Chinese College of Physical Culture</t>
  </si>
  <si>
    <t>Chiropractice</t>
  </si>
  <si>
    <t>Circle Dancing</t>
  </si>
  <si>
    <t xml:space="preserve">Counselling </t>
  </si>
  <si>
    <t>Cranio-sacral therapy</t>
  </si>
  <si>
    <t>Energy management workshops</t>
  </si>
  <si>
    <t>Flower essences therapy</t>
  </si>
  <si>
    <t>Foot massage</t>
  </si>
  <si>
    <t>GreenSpirit group</t>
  </si>
  <si>
    <t>Herbalism</t>
  </si>
  <si>
    <t>Homeopathy</t>
  </si>
  <si>
    <t>Hypnotherapy</t>
  </si>
  <si>
    <t>Indian Head massage</t>
  </si>
  <si>
    <t>Inter-faith group</t>
  </si>
  <si>
    <t>Iona Group</t>
  </si>
  <si>
    <t>Kinaesiology</t>
  </si>
  <si>
    <t>Massage</t>
  </si>
  <si>
    <t>Meridian therapy</t>
  </si>
  <si>
    <t>Metamorphic technique</t>
  </si>
  <si>
    <t>Naturopathy</t>
  </si>
  <si>
    <t>Nutritional therapy</t>
  </si>
  <si>
    <t>Osteopathy</t>
  </si>
  <si>
    <t>Pagan activities</t>
  </si>
  <si>
    <t>Palm readings</t>
  </si>
  <si>
    <t>Play therapy</t>
  </si>
  <si>
    <t>Psychic consultancy</t>
  </si>
  <si>
    <t>Psychotherapy</t>
  </si>
  <si>
    <t>Rebirthing</t>
  </si>
  <si>
    <t>Reflexology</t>
  </si>
  <si>
    <t>Reiki</t>
  </si>
  <si>
    <t>Relaxation therapy</t>
  </si>
  <si>
    <t>Sai Baba group</t>
  </si>
  <si>
    <t>Sea of Faith group</t>
  </si>
  <si>
    <t>Shiatsu</t>
  </si>
  <si>
    <t>Spinal touch therapy</t>
  </si>
  <si>
    <t>Tai Chi / Chi Kung</t>
  </si>
  <si>
    <t>Taize singing group</t>
  </si>
  <si>
    <t>Tarot card reading</t>
  </si>
  <si>
    <t>True Vision group</t>
  </si>
  <si>
    <t>Universal Peace dancing</t>
  </si>
  <si>
    <t>Vision therapy (not opticians)</t>
  </si>
  <si>
    <t>Wild Women group</t>
  </si>
  <si>
    <t>Women’s spirituality group</t>
  </si>
  <si>
    <t>Yoga</t>
  </si>
  <si>
    <t>Spiritual</t>
  </si>
  <si>
    <t>Healing/spiritual healing</t>
  </si>
  <si>
    <t>Not Spiritual</t>
  </si>
  <si>
    <t>% Tried (N=252)</t>
  </si>
  <si>
    <t>% Of Participants Stating it was spiritual</t>
  </si>
  <si>
    <t>Q30:  Where is Findhorn?</t>
  </si>
  <si>
    <t>70.7% answered correctly  (N=232)</t>
  </si>
  <si>
    <t>Q31:  What is chi?</t>
  </si>
  <si>
    <t>89.6% answered correctly  (N=230)</t>
  </si>
  <si>
    <t>Q32:  What is the Celestine Prophecy?</t>
  </si>
  <si>
    <t>50.2% answered correctly  (N=229)</t>
  </si>
  <si>
    <t>Some sort of spirit or life force that pervades all that lives</t>
  </si>
  <si>
    <t>male %</t>
  </si>
  <si>
    <t>female %</t>
  </si>
  <si>
    <t>all %</t>
  </si>
  <si>
    <t>A CancerCare group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</si>
</sst>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0.000000000"/>
  </numFmts>
  <fonts count="19">
    <font>
      <sz val="10"/>
      <name val="Arial"/>
      <family val="0"/>
    </font>
    <font>
      <sz val="8.25"/>
      <name val="Arial"/>
      <family val="2"/>
    </font>
    <font>
      <sz val="8"/>
      <name val="Arial"/>
      <family val="2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.75"/>
      <name val="Arial"/>
      <family val="2"/>
    </font>
    <font>
      <sz val="5"/>
      <name val="Arial"/>
      <family val="2"/>
    </font>
    <font>
      <sz val="6"/>
      <name val="Arial"/>
      <family val="2"/>
    </font>
    <font>
      <sz val="9.5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11" fillId="0" borderId="0" xfId="0" applyFont="1" applyAlignment="1">
      <alignment/>
    </xf>
    <xf numFmtId="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worksheet" Target="worksheets/sheet6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worksheet" Target="worksheets/sheet11.xml" /><Relationship Id="rId25" Type="http://schemas.openxmlformats.org/officeDocument/2006/relationships/chartsheet" Target="chartsheets/sheet14.xml" /><Relationship Id="rId26" Type="http://schemas.openxmlformats.org/officeDocument/2006/relationships/worksheet" Target="worksheets/sheet12.xml" /><Relationship Id="rId27" Type="http://schemas.openxmlformats.org/officeDocument/2006/relationships/chartsheet" Target="chartsheets/sheet15.xml" /><Relationship Id="rId28" Type="http://schemas.openxmlformats.org/officeDocument/2006/relationships/worksheet" Target="worksheets/sheet13.xml" /><Relationship Id="rId29" Type="http://schemas.openxmlformats.org/officeDocument/2006/relationships/chartsheet" Target="chartsheets/sheet16.xml" /><Relationship Id="rId30" Type="http://schemas.openxmlformats.org/officeDocument/2006/relationships/worksheet" Target="worksheets/sheet14.xml" /><Relationship Id="rId31" Type="http://schemas.openxmlformats.org/officeDocument/2006/relationships/chartsheet" Target="chartsheets/sheet17.xml" /><Relationship Id="rId32" Type="http://schemas.openxmlformats.org/officeDocument/2006/relationships/worksheet" Target="worksheets/sheet15.xml" /><Relationship Id="rId33" Type="http://schemas.openxmlformats.org/officeDocument/2006/relationships/chartsheet" Target="chartsheets/sheet18.xml" /><Relationship Id="rId34" Type="http://schemas.openxmlformats.org/officeDocument/2006/relationships/worksheet" Target="worksheets/sheet16.xml" /><Relationship Id="rId35" Type="http://schemas.openxmlformats.org/officeDocument/2006/relationships/chartsheet" Target="chartsheets/sheet19.xml" /><Relationship Id="rId36" Type="http://schemas.openxmlformats.org/officeDocument/2006/relationships/worksheet" Target="worksheets/sheet17.xml" /><Relationship Id="rId37" Type="http://schemas.openxmlformats.org/officeDocument/2006/relationships/chartsheet" Target="chartsheets/sheet20.xml" /><Relationship Id="rId38" Type="http://schemas.openxmlformats.org/officeDocument/2006/relationships/worksheet" Target="worksheets/sheet18.xml" /><Relationship Id="rId39" Type="http://schemas.openxmlformats.org/officeDocument/2006/relationships/chartsheet" Target="chartsheets/sheet21.xml" /><Relationship Id="rId40" Type="http://schemas.openxmlformats.org/officeDocument/2006/relationships/worksheet" Target="worksheets/sheet19.xml" /><Relationship Id="rId41" Type="http://schemas.openxmlformats.org/officeDocument/2006/relationships/chartsheet" Target="chartsheets/sheet22.xml" /><Relationship Id="rId42" Type="http://schemas.openxmlformats.org/officeDocument/2006/relationships/worksheet" Target="worksheets/sheet20.xml" /><Relationship Id="rId43" Type="http://schemas.openxmlformats.org/officeDocument/2006/relationships/chartsheet" Target="chartsheets/sheet23.xml" /><Relationship Id="rId44" Type="http://schemas.openxmlformats.org/officeDocument/2006/relationships/worksheet" Target="worksheets/sheet21.xml" /><Relationship Id="rId45" Type="http://schemas.openxmlformats.org/officeDocument/2006/relationships/chartsheet" Target="chartsheets/sheet24.xml" /><Relationship Id="rId46" Type="http://schemas.openxmlformats.org/officeDocument/2006/relationships/worksheet" Target="worksheets/sheet22.xml" /><Relationship Id="rId47" Type="http://schemas.openxmlformats.org/officeDocument/2006/relationships/chartsheet" Target="chartsheets/sheet25.xml" /><Relationship Id="rId48" Type="http://schemas.openxmlformats.org/officeDocument/2006/relationships/worksheet" Target="worksheets/sheet23.xml" /><Relationship Id="rId49" Type="http://schemas.openxmlformats.org/officeDocument/2006/relationships/chartsheet" Target="chartsheets/sheet26.xml" /><Relationship Id="rId50" Type="http://schemas.openxmlformats.org/officeDocument/2006/relationships/worksheet" Target="worksheets/sheet24.xml" /><Relationship Id="rId51" Type="http://schemas.openxmlformats.org/officeDocument/2006/relationships/chartsheet" Target="chartsheets/sheet27.xml" /><Relationship Id="rId52" Type="http://schemas.openxmlformats.org/officeDocument/2006/relationships/worksheet" Target="worksheets/sheet25.xml" /><Relationship Id="rId53" Type="http://schemas.openxmlformats.org/officeDocument/2006/relationships/chartsheet" Target="chartsheets/sheet28.xml" /><Relationship Id="rId54" Type="http://schemas.openxmlformats.org/officeDocument/2006/relationships/worksheet" Target="worksheets/sheet26.xml" /><Relationship Id="rId55" Type="http://schemas.openxmlformats.org/officeDocument/2006/relationships/chartsheet" Target="chartsheets/sheet29.xml" /><Relationship Id="rId56" Type="http://schemas.openxmlformats.org/officeDocument/2006/relationships/worksheet" Target="worksheets/sheet27.xml" /><Relationship Id="rId57" Type="http://schemas.openxmlformats.org/officeDocument/2006/relationships/worksheet" Target="worksheets/sheet28.xml" /><Relationship Id="rId58" Type="http://schemas.openxmlformats.org/officeDocument/2006/relationships/chartsheet" Target="chartsheets/sheet30.xml" /><Relationship Id="rId59" Type="http://schemas.openxmlformats.org/officeDocument/2006/relationships/worksheet" Target="worksheets/sheet29.xml" /><Relationship Id="rId60" Type="http://schemas.openxmlformats.org/officeDocument/2006/relationships/worksheet" Target="worksheets/sheet30.xml" /><Relationship Id="rId61" Type="http://schemas.openxmlformats.org/officeDocument/2006/relationships/chartsheet" Target="chartsheets/sheet31.xml" /><Relationship Id="rId62" Type="http://schemas.openxmlformats.org/officeDocument/2006/relationships/worksheet" Target="worksheets/sheet31.xml" /><Relationship Id="rId63" Type="http://schemas.openxmlformats.org/officeDocument/2006/relationships/chartsheet" Target="chartsheets/sheet32.xml" /><Relationship Id="rId64" Type="http://schemas.openxmlformats.org/officeDocument/2006/relationships/chartsheet" Target="chartsheets/sheet33.xml" /><Relationship Id="rId65" Type="http://schemas.openxmlformats.org/officeDocument/2006/relationships/chartsheet" Target="chartsheets/sheet34.xml" /><Relationship Id="rId66" Type="http://schemas.openxmlformats.org/officeDocument/2006/relationships/worksheet" Target="worksheets/sheet32.xml" /><Relationship Id="rId67" Type="http://schemas.openxmlformats.org/officeDocument/2006/relationships/chartsheet" Target="chartsheets/sheet35.xml" /><Relationship Id="rId68" Type="http://schemas.openxmlformats.org/officeDocument/2006/relationships/worksheet" Target="worksheets/sheet33.xml" /><Relationship Id="rId69" Type="http://schemas.openxmlformats.org/officeDocument/2006/relationships/chartsheet" Target="chartsheets/sheet36.xml" /><Relationship Id="rId70" Type="http://schemas.openxmlformats.org/officeDocument/2006/relationships/worksheet" Target="worksheets/sheet34.xml" /><Relationship Id="rId71" Type="http://schemas.openxmlformats.org/officeDocument/2006/relationships/chartsheet" Target="chartsheets/sheet37.xml" /><Relationship Id="rId72" Type="http://schemas.openxmlformats.org/officeDocument/2006/relationships/worksheet" Target="worksheets/sheet35.xml" /><Relationship Id="rId73" Type="http://schemas.openxmlformats.org/officeDocument/2006/relationships/chartsheet" Target="chartsheets/sheet38.xml" /><Relationship Id="rId74" Type="http://schemas.openxmlformats.org/officeDocument/2006/relationships/worksheet" Target="worksheets/sheet36.xml" /><Relationship Id="rId75" Type="http://schemas.openxmlformats.org/officeDocument/2006/relationships/chartsheet" Target="chartsheets/sheet39.xml" /><Relationship Id="rId76" Type="http://schemas.openxmlformats.org/officeDocument/2006/relationships/worksheet" Target="worksheets/sheet37.xml" /><Relationship Id="rId77" Type="http://schemas.openxmlformats.org/officeDocument/2006/relationships/chartsheet" Target="chartsheets/sheet40.xml" /><Relationship Id="rId78" Type="http://schemas.openxmlformats.org/officeDocument/2006/relationships/chartsheet" Target="chartsheets/sheet41.xml" /><Relationship Id="rId79" Type="http://schemas.openxmlformats.org/officeDocument/2006/relationships/worksheet" Target="worksheets/sheet38.xml" /><Relationship Id="rId80" Type="http://schemas.openxmlformats.org/officeDocument/2006/relationships/chartsheet" Target="chartsheets/sheet42.xml" /><Relationship Id="rId81" Type="http://schemas.openxmlformats.org/officeDocument/2006/relationships/chartsheet" Target="chartsheets/sheet43.xml" /><Relationship Id="rId82" Type="http://schemas.openxmlformats.org/officeDocument/2006/relationships/worksheet" Target="worksheets/sheet39.xml" /><Relationship Id="rId83" Type="http://schemas.openxmlformats.org/officeDocument/2006/relationships/chartsheet" Target="chartsheets/sheet44.xml" /><Relationship Id="rId84" Type="http://schemas.openxmlformats.org/officeDocument/2006/relationships/chartsheet" Target="chartsheets/sheet45.xml" /><Relationship Id="rId85" Type="http://schemas.openxmlformats.org/officeDocument/2006/relationships/worksheet" Target="worksheets/sheet40.xml" /><Relationship Id="rId86" Type="http://schemas.openxmlformats.org/officeDocument/2006/relationships/chartsheet" Target="chartsheets/sheet46.xml" /><Relationship Id="rId87" Type="http://schemas.openxmlformats.org/officeDocument/2006/relationships/worksheet" Target="worksheets/sheet41.xml" /><Relationship Id="rId88" Type="http://schemas.openxmlformats.org/officeDocument/2006/relationships/worksheet" Target="worksheets/sheet42.xml" /><Relationship Id="rId89" Type="http://schemas.openxmlformats.org/officeDocument/2006/relationships/chartsheet" Target="chartsheets/sheet47.xml" /><Relationship Id="rId90" Type="http://schemas.openxmlformats.org/officeDocument/2006/relationships/worksheet" Target="worksheets/sheet43.xml" /><Relationship Id="rId91" Type="http://schemas.openxmlformats.org/officeDocument/2006/relationships/chartsheet" Target="chartsheets/sheet48.xml" /><Relationship Id="rId92" Type="http://schemas.openxmlformats.org/officeDocument/2006/relationships/worksheet" Target="worksheets/sheet44.xml" /><Relationship Id="rId93" Type="http://schemas.openxmlformats.org/officeDocument/2006/relationships/worksheet" Target="worksheets/sheet45.xml" /><Relationship Id="rId94" Type="http://schemas.openxmlformats.org/officeDocument/2006/relationships/chartsheet" Target="chartsheets/sheet49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Q1: Number of respondants who have tried an activity either before or in the past week.  N=252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645"/>
          <c:w val="0.952"/>
          <c:h val="0.8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Sheet46!$F$6</c:f>
              <c:strCache>
                <c:ptCount val="1"/>
                <c:pt idx="0">
                  <c:v>Spiritual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FFCC00"/>
                </a:gs>
                <a:gs pos="100000">
                  <a:srgbClr val="9933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Sheet46!$D$7:$D$60</c:f>
              <c:strCache>
                <c:ptCount val="54"/>
                <c:pt idx="0">
                  <c:v>A CancerCare group</c:v>
                </c:pt>
                <c:pt idx="1">
                  <c:v>Acupressure</c:v>
                </c:pt>
                <c:pt idx="2">
                  <c:v>Acupuncture</c:v>
                </c:pt>
                <c:pt idx="3">
                  <c:v>Alexander Technique</c:v>
                </c:pt>
                <c:pt idx="4">
                  <c:v>Aromatherapy</c:v>
                </c:pt>
                <c:pt idx="5">
                  <c:v>Art therapy/group</c:v>
                </c:pt>
                <c:pt idx="6">
                  <c:v>Astrology</c:v>
                </c:pt>
                <c:pt idx="7">
                  <c:v>Bahai group</c:v>
                </c:pt>
                <c:pt idx="8">
                  <c:v>Buddhist group </c:v>
                </c:pt>
                <c:pt idx="9">
                  <c:v>Chinese College of Physical Culture</c:v>
                </c:pt>
                <c:pt idx="10">
                  <c:v>Chiropractice</c:v>
                </c:pt>
                <c:pt idx="11">
                  <c:v>Circle Dancing</c:v>
                </c:pt>
                <c:pt idx="12">
                  <c:v>Counselling </c:v>
                </c:pt>
                <c:pt idx="13">
                  <c:v>Cranio-sacral therapy</c:v>
                </c:pt>
                <c:pt idx="14">
                  <c:v>Energy management workshops</c:v>
                </c:pt>
                <c:pt idx="15">
                  <c:v>Flower essences therapy</c:v>
                </c:pt>
                <c:pt idx="16">
                  <c:v>Foot massage</c:v>
                </c:pt>
                <c:pt idx="17">
                  <c:v>GreenSpirit group</c:v>
                </c:pt>
                <c:pt idx="18">
                  <c:v>Healing/spiritual healing</c:v>
                </c:pt>
                <c:pt idx="19">
                  <c:v>Herbalism</c:v>
                </c:pt>
                <c:pt idx="20">
                  <c:v>Homeopathy</c:v>
                </c:pt>
                <c:pt idx="21">
                  <c:v>Hypnotherapy</c:v>
                </c:pt>
                <c:pt idx="22">
                  <c:v>Indian Head massage</c:v>
                </c:pt>
                <c:pt idx="23">
                  <c:v>Inter-faith group</c:v>
                </c:pt>
                <c:pt idx="24">
                  <c:v>Iona Group</c:v>
                </c:pt>
                <c:pt idx="25">
                  <c:v>Kinaesiology</c:v>
                </c:pt>
                <c:pt idx="26">
                  <c:v>Massage</c:v>
                </c:pt>
                <c:pt idx="27">
                  <c:v>Meridian therapy</c:v>
                </c:pt>
                <c:pt idx="28">
                  <c:v>Metamorphic technique</c:v>
                </c:pt>
                <c:pt idx="29">
                  <c:v>Naturopathy</c:v>
                </c:pt>
                <c:pt idx="30">
                  <c:v>Nutritional therapy</c:v>
                </c:pt>
                <c:pt idx="31">
                  <c:v>Osteopathy</c:v>
                </c:pt>
                <c:pt idx="32">
                  <c:v>Pagan activities</c:v>
                </c:pt>
                <c:pt idx="33">
                  <c:v>Palm readings</c:v>
                </c:pt>
                <c:pt idx="34">
                  <c:v>Play therapy</c:v>
                </c:pt>
                <c:pt idx="35">
                  <c:v>Psychic consultancy</c:v>
                </c:pt>
                <c:pt idx="36">
                  <c:v>Psychotherapy</c:v>
                </c:pt>
                <c:pt idx="37">
                  <c:v>Rebirthing</c:v>
                </c:pt>
                <c:pt idx="38">
                  <c:v>Reflexology</c:v>
                </c:pt>
                <c:pt idx="39">
                  <c:v>Reiki</c:v>
                </c:pt>
                <c:pt idx="40">
                  <c:v>Relaxation therapy</c:v>
                </c:pt>
                <c:pt idx="41">
                  <c:v>Sai Baba group</c:v>
                </c:pt>
                <c:pt idx="42">
                  <c:v>Sea of Faith group</c:v>
                </c:pt>
                <c:pt idx="43">
                  <c:v>Shiatsu</c:v>
                </c:pt>
                <c:pt idx="44">
                  <c:v>Spinal touch therapy</c:v>
                </c:pt>
                <c:pt idx="45">
                  <c:v>Tai Chi / Chi Kung</c:v>
                </c:pt>
                <c:pt idx="46">
                  <c:v>Taize singing group</c:v>
                </c:pt>
                <c:pt idx="47">
                  <c:v>Tarot card reading</c:v>
                </c:pt>
                <c:pt idx="48">
                  <c:v>True Vision group</c:v>
                </c:pt>
                <c:pt idx="49">
                  <c:v>Universal Peace dancing</c:v>
                </c:pt>
                <c:pt idx="50">
                  <c:v>Vision therapy (not opticians)</c:v>
                </c:pt>
                <c:pt idx="51">
                  <c:v>Wild Women group</c:v>
                </c:pt>
                <c:pt idx="52">
                  <c:v>Women’s spirituality group</c:v>
                </c:pt>
                <c:pt idx="53">
                  <c:v>Yoga</c:v>
                </c:pt>
              </c:strCache>
            </c:strRef>
          </c:cat>
          <c:val>
            <c:numRef>
              <c:f>Sheet46!$F$7:$F$60</c:f>
              <c:numCache>
                <c:ptCount val="54"/>
                <c:pt idx="0">
                  <c:v>3</c:v>
                </c:pt>
                <c:pt idx="1">
                  <c:v>5</c:v>
                </c:pt>
                <c:pt idx="2">
                  <c:v>14</c:v>
                </c:pt>
                <c:pt idx="3">
                  <c:v>22</c:v>
                </c:pt>
                <c:pt idx="4">
                  <c:v>27</c:v>
                </c:pt>
                <c:pt idx="5">
                  <c:v>7</c:v>
                </c:pt>
                <c:pt idx="6">
                  <c:v>17</c:v>
                </c:pt>
                <c:pt idx="7">
                  <c:v>12</c:v>
                </c:pt>
                <c:pt idx="8">
                  <c:v>35</c:v>
                </c:pt>
                <c:pt idx="9">
                  <c:v>2</c:v>
                </c:pt>
                <c:pt idx="10">
                  <c:v>3</c:v>
                </c:pt>
                <c:pt idx="11">
                  <c:v>26</c:v>
                </c:pt>
                <c:pt idx="12">
                  <c:v>20</c:v>
                </c:pt>
                <c:pt idx="13">
                  <c:v>22</c:v>
                </c:pt>
                <c:pt idx="14">
                  <c:v>5</c:v>
                </c:pt>
                <c:pt idx="15">
                  <c:v>28</c:v>
                </c:pt>
                <c:pt idx="16">
                  <c:v>12</c:v>
                </c:pt>
                <c:pt idx="17">
                  <c:v>4</c:v>
                </c:pt>
                <c:pt idx="18">
                  <c:v>43</c:v>
                </c:pt>
                <c:pt idx="19">
                  <c:v>8</c:v>
                </c:pt>
                <c:pt idx="20">
                  <c:v>37</c:v>
                </c:pt>
                <c:pt idx="21">
                  <c:v>8</c:v>
                </c:pt>
                <c:pt idx="22">
                  <c:v>7</c:v>
                </c:pt>
                <c:pt idx="23">
                  <c:v>34</c:v>
                </c:pt>
                <c:pt idx="24">
                  <c:v>7</c:v>
                </c:pt>
                <c:pt idx="25">
                  <c:v>4</c:v>
                </c:pt>
                <c:pt idx="26">
                  <c:v>22</c:v>
                </c:pt>
                <c:pt idx="27">
                  <c:v>1</c:v>
                </c:pt>
                <c:pt idx="28">
                  <c:v>5</c:v>
                </c:pt>
                <c:pt idx="29">
                  <c:v>0</c:v>
                </c:pt>
                <c:pt idx="30">
                  <c:v>2</c:v>
                </c:pt>
                <c:pt idx="31">
                  <c:v>6</c:v>
                </c:pt>
                <c:pt idx="32">
                  <c:v>9</c:v>
                </c:pt>
                <c:pt idx="33">
                  <c:v>2</c:v>
                </c:pt>
                <c:pt idx="34">
                  <c:v>3</c:v>
                </c:pt>
                <c:pt idx="35">
                  <c:v>16</c:v>
                </c:pt>
                <c:pt idx="36">
                  <c:v>12</c:v>
                </c:pt>
                <c:pt idx="37">
                  <c:v>9</c:v>
                </c:pt>
                <c:pt idx="38">
                  <c:v>17</c:v>
                </c:pt>
                <c:pt idx="39">
                  <c:v>39</c:v>
                </c:pt>
                <c:pt idx="40">
                  <c:v>8</c:v>
                </c:pt>
                <c:pt idx="41">
                  <c:v>4</c:v>
                </c:pt>
                <c:pt idx="42">
                  <c:v>12</c:v>
                </c:pt>
                <c:pt idx="43">
                  <c:v>14</c:v>
                </c:pt>
                <c:pt idx="44">
                  <c:v>1</c:v>
                </c:pt>
                <c:pt idx="45">
                  <c:v>35</c:v>
                </c:pt>
                <c:pt idx="46">
                  <c:v>17</c:v>
                </c:pt>
                <c:pt idx="47">
                  <c:v>13</c:v>
                </c:pt>
                <c:pt idx="48">
                  <c:v>2</c:v>
                </c:pt>
                <c:pt idx="49">
                  <c:v>27</c:v>
                </c:pt>
                <c:pt idx="50">
                  <c:v>2</c:v>
                </c:pt>
                <c:pt idx="51">
                  <c:v>1</c:v>
                </c:pt>
                <c:pt idx="52">
                  <c:v>7</c:v>
                </c:pt>
                <c:pt idx="53">
                  <c:v>65</c:v>
                </c:pt>
              </c:numCache>
            </c:numRef>
          </c:val>
        </c:ser>
        <c:ser>
          <c:idx val="2"/>
          <c:order val="1"/>
          <c:tx>
            <c:strRef>
              <c:f>Sheet46!$G$6</c:f>
              <c:strCache>
                <c:ptCount val="1"/>
                <c:pt idx="0">
                  <c:v>Not Spiritual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Sheet46!$D$7:$D$60</c:f>
              <c:strCache>
                <c:ptCount val="54"/>
                <c:pt idx="0">
                  <c:v>A CancerCare group</c:v>
                </c:pt>
                <c:pt idx="1">
                  <c:v>Acupressure</c:v>
                </c:pt>
                <c:pt idx="2">
                  <c:v>Acupuncture</c:v>
                </c:pt>
                <c:pt idx="3">
                  <c:v>Alexander Technique</c:v>
                </c:pt>
                <c:pt idx="4">
                  <c:v>Aromatherapy</c:v>
                </c:pt>
                <c:pt idx="5">
                  <c:v>Art therapy/group</c:v>
                </c:pt>
                <c:pt idx="6">
                  <c:v>Astrology</c:v>
                </c:pt>
                <c:pt idx="7">
                  <c:v>Bahai group</c:v>
                </c:pt>
                <c:pt idx="8">
                  <c:v>Buddhist group </c:v>
                </c:pt>
                <c:pt idx="9">
                  <c:v>Chinese College of Physical Culture</c:v>
                </c:pt>
                <c:pt idx="10">
                  <c:v>Chiropractice</c:v>
                </c:pt>
                <c:pt idx="11">
                  <c:v>Circle Dancing</c:v>
                </c:pt>
                <c:pt idx="12">
                  <c:v>Counselling </c:v>
                </c:pt>
                <c:pt idx="13">
                  <c:v>Cranio-sacral therapy</c:v>
                </c:pt>
                <c:pt idx="14">
                  <c:v>Energy management workshops</c:v>
                </c:pt>
                <c:pt idx="15">
                  <c:v>Flower essences therapy</c:v>
                </c:pt>
                <c:pt idx="16">
                  <c:v>Foot massage</c:v>
                </c:pt>
                <c:pt idx="17">
                  <c:v>GreenSpirit group</c:v>
                </c:pt>
                <c:pt idx="18">
                  <c:v>Healing/spiritual healing</c:v>
                </c:pt>
                <c:pt idx="19">
                  <c:v>Herbalism</c:v>
                </c:pt>
                <c:pt idx="20">
                  <c:v>Homeopathy</c:v>
                </c:pt>
                <c:pt idx="21">
                  <c:v>Hypnotherapy</c:v>
                </c:pt>
                <c:pt idx="22">
                  <c:v>Indian Head massage</c:v>
                </c:pt>
                <c:pt idx="23">
                  <c:v>Inter-faith group</c:v>
                </c:pt>
                <c:pt idx="24">
                  <c:v>Iona Group</c:v>
                </c:pt>
                <c:pt idx="25">
                  <c:v>Kinaesiology</c:v>
                </c:pt>
                <c:pt idx="26">
                  <c:v>Massage</c:v>
                </c:pt>
                <c:pt idx="27">
                  <c:v>Meridian therapy</c:v>
                </c:pt>
                <c:pt idx="28">
                  <c:v>Metamorphic technique</c:v>
                </c:pt>
                <c:pt idx="29">
                  <c:v>Naturopathy</c:v>
                </c:pt>
                <c:pt idx="30">
                  <c:v>Nutritional therapy</c:v>
                </c:pt>
                <c:pt idx="31">
                  <c:v>Osteopathy</c:v>
                </c:pt>
                <c:pt idx="32">
                  <c:v>Pagan activities</c:v>
                </c:pt>
                <c:pt idx="33">
                  <c:v>Palm readings</c:v>
                </c:pt>
                <c:pt idx="34">
                  <c:v>Play therapy</c:v>
                </c:pt>
                <c:pt idx="35">
                  <c:v>Psychic consultancy</c:v>
                </c:pt>
                <c:pt idx="36">
                  <c:v>Psychotherapy</c:v>
                </c:pt>
                <c:pt idx="37">
                  <c:v>Rebirthing</c:v>
                </c:pt>
                <c:pt idx="38">
                  <c:v>Reflexology</c:v>
                </c:pt>
                <c:pt idx="39">
                  <c:v>Reiki</c:v>
                </c:pt>
                <c:pt idx="40">
                  <c:v>Relaxation therapy</c:v>
                </c:pt>
                <c:pt idx="41">
                  <c:v>Sai Baba group</c:v>
                </c:pt>
                <c:pt idx="42">
                  <c:v>Sea of Faith group</c:v>
                </c:pt>
                <c:pt idx="43">
                  <c:v>Shiatsu</c:v>
                </c:pt>
                <c:pt idx="44">
                  <c:v>Spinal touch therapy</c:v>
                </c:pt>
                <c:pt idx="45">
                  <c:v>Tai Chi / Chi Kung</c:v>
                </c:pt>
                <c:pt idx="46">
                  <c:v>Taize singing group</c:v>
                </c:pt>
                <c:pt idx="47">
                  <c:v>Tarot card reading</c:v>
                </c:pt>
                <c:pt idx="48">
                  <c:v>True Vision group</c:v>
                </c:pt>
                <c:pt idx="49">
                  <c:v>Universal Peace dancing</c:v>
                </c:pt>
                <c:pt idx="50">
                  <c:v>Vision therapy (not opticians)</c:v>
                </c:pt>
                <c:pt idx="51">
                  <c:v>Wild Women group</c:v>
                </c:pt>
                <c:pt idx="52">
                  <c:v>Women’s spirituality group</c:v>
                </c:pt>
                <c:pt idx="53">
                  <c:v>Yoga</c:v>
                </c:pt>
              </c:strCache>
            </c:strRef>
          </c:cat>
          <c:val>
            <c:numRef>
              <c:f>Sheet46!$G$7:$G$60</c:f>
              <c:numCache>
                <c:ptCount val="54"/>
                <c:pt idx="0">
                  <c:v>16</c:v>
                </c:pt>
                <c:pt idx="1">
                  <c:v>7</c:v>
                </c:pt>
                <c:pt idx="2">
                  <c:v>37</c:v>
                </c:pt>
                <c:pt idx="3">
                  <c:v>55</c:v>
                </c:pt>
                <c:pt idx="4">
                  <c:v>70</c:v>
                </c:pt>
                <c:pt idx="5">
                  <c:v>13</c:v>
                </c:pt>
                <c:pt idx="6">
                  <c:v>19</c:v>
                </c:pt>
                <c:pt idx="7">
                  <c:v>1</c:v>
                </c:pt>
                <c:pt idx="8">
                  <c:v>8</c:v>
                </c:pt>
                <c:pt idx="9">
                  <c:v>7</c:v>
                </c:pt>
                <c:pt idx="10">
                  <c:v>33</c:v>
                </c:pt>
                <c:pt idx="11">
                  <c:v>21</c:v>
                </c:pt>
                <c:pt idx="12">
                  <c:v>30</c:v>
                </c:pt>
                <c:pt idx="13">
                  <c:v>12</c:v>
                </c:pt>
                <c:pt idx="14">
                  <c:v>2</c:v>
                </c:pt>
                <c:pt idx="15">
                  <c:v>26</c:v>
                </c:pt>
                <c:pt idx="16">
                  <c:v>36</c:v>
                </c:pt>
                <c:pt idx="17">
                  <c:v>1</c:v>
                </c:pt>
                <c:pt idx="18">
                  <c:v>5</c:v>
                </c:pt>
                <c:pt idx="19">
                  <c:v>24</c:v>
                </c:pt>
                <c:pt idx="20">
                  <c:v>51</c:v>
                </c:pt>
                <c:pt idx="21">
                  <c:v>16</c:v>
                </c:pt>
                <c:pt idx="22">
                  <c:v>18</c:v>
                </c:pt>
                <c:pt idx="23">
                  <c:v>4</c:v>
                </c:pt>
                <c:pt idx="24">
                  <c:v>0</c:v>
                </c:pt>
                <c:pt idx="25">
                  <c:v>9</c:v>
                </c:pt>
                <c:pt idx="26">
                  <c:v>67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5</c:v>
                </c:pt>
                <c:pt idx="31">
                  <c:v>56</c:v>
                </c:pt>
                <c:pt idx="32">
                  <c:v>2</c:v>
                </c:pt>
                <c:pt idx="33">
                  <c:v>11</c:v>
                </c:pt>
                <c:pt idx="34">
                  <c:v>0</c:v>
                </c:pt>
                <c:pt idx="35">
                  <c:v>6</c:v>
                </c:pt>
                <c:pt idx="36">
                  <c:v>8</c:v>
                </c:pt>
                <c:pt idx="37">
                  <c:v>3</c:v>
                </c:pt>
                <c:pt idx="38">
                  <c:v>62</c:v>
                </c:pt>
                <c:pt idx="39">
                  <c:v>22</c:v>
                </c:pt>
                <c:pt idx="40">
                  <c:v>9</c:v>
                </c:pt>
                <c:pt idx="41">
                  <c:v>1</c:v>
                </c:pt>
                <c:pt idx="42">
                  <c:v>2</c:v>
                </c:pt>
                <c:pt idx="43">
                  <c:v>21</c:v>
                </c:pt>
                <c:pt idx="44">
                  <c:v>2</c:v>
                </c:pt>
                <c:pt idx="45">
                  <c:v>28</c:v>
                </c:pt>
                <c:pt idx="46">
                  <c:v>2</c:v>
                </c:pt>
                <c:pt idx="47">
                  <c:v>17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  <c:pt idx="53">
                  <c:v>63</c:v>
                </c:pt>
              </c:numCache>
            </c:numRef>
          </c:val>
        </c:ser>
        <c:overlap val="100"/>
        <c:gapWidth val="50"/>
        <c:axId val="3298424"/>
        <c:axId val="29685817"/>
      </c:barChart>
      <c:catAx>
        <c:axId val="329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9685817"/>
        <c:crosses val="autoZero"/>
        <c:auto val="1"/>
        <c:lblOffset val="100"/>
        <c:noMultiLvlLbl val="0"/>
      </c:catAx>
      <c:valAx>
        <c:axId val="29685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8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1155"/>
          <c:w val="0.13025"/>
          <c:h val="0.1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Q9: if you had to choose one, which of the following is the best description of your core beliefs about spirituality? N=230 complete responses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Sheet7!$C$5</c:f>
              <c:strCache>
                <c:ptCount val="1"/>
                <c:pt idx="0">
                  <c:v>Q9: if you had to choose one, which of the following is the best description of your core beliefs about spirituality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Sheet7!$D$7:$D$16</c:f>
              <c:strCache>
                <c:ptCount val="10"/>
                <c:pt idx="0">
                  <c:v>spirituality is being a decent and caring person</c:v>
                </c:pt>
                <c:pt idx="1">
                  <c:v>spirituality is healing oneself and others</c:v>
                </c:pt>
                <c:pt idx="2">
                  <c:v>spirituality is living life to the full</c:v>
                </c:pt>
                <c:pt idx="3">
                  <c:v>spirituality is overcoming the ego</c:v>
                </c:pt>
                <c:pt idx="4">
                  <c:v>spirituality is obeying God's will</c:v>
                </c:pt>
                <c:pt idx="5">
                  <c:v>spirituality is being in touch with subtle energies</c:v>
                </c:pt>
                <c:pt idx="6">
                  <c:v>spirituality is love</c:v>
                </c:pt>
                <c:pt idx="7">
                  <c:v>I don't know what spirituality is</c:v>
                </c:pt>
                <c:pt idx="8">
                  <c:v>I'm not concerned with spirituality</c:v>
                </c:pt>
                <c:pt idx="9">
                  <c:v>I don't believe in spirituality</c:v>
                </c:pt>
              </c:strCache>
            </c:strRef>
          </c:cat>
          <c:val>
            <c:numRef>
              <c:f>Sheet7!$E$7:$E$16</c:f>
              <c:numCache>
                <c:ptCount val="10"/>
                <c:pt idx="0">
                  <c:v>50</c:v>
                </c:pt>
                <c:pt idx="1">
                  <c:v>24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39</c:v>
                </c:pt>
                <c:pt idx="6">
                  <c:v>45</c:v>
                </c:pt>
                <c:pt idx="7">
                  <c:v>14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Question 10: Do you believe in any of the following?  
('Yes', 'No' or 'Don't Know'; N=185 to 224 complete responses)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2625"/>
          <c:h val="0.877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Sheet9!$I$4</c:f>
              <c:strCache>
                <c:ptCount val="1"/>
                <c:pt idx="0">
                  <c:v>% Yes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Sheet9!$C$5:$C$30</c:f>
              <c:strCache>
                <c:ptCount val="26"/>
                <c:pt idx="0">
                  <c:v>Some sort of spirit or life force that pervades all that lives</c:v>
                </c:pt>
                <c:pt idx="1">
                  <c:v>Special healing powers</c:v>
                </c:pt>
                <c:pt idx="2">
                  <c:v>The power of prayer</c:v>
                </c:pt>
                <c:pt idx="3">
                  <c:v>A soul</c:v>
                </c:pt>
                <c:pt idx="4">
                  <c:v>Subtle energy (or energy channels) in the body</c:v>
                </c:pt>
                <c:pt idx="5">
                  <c:v>Extra sensory perception</c:v>
                </c:pt>
                <c:pt idx="6">
                  <c:v>A true self</c:v>
                </c:pt>
                <c:pt idx="7">
                  <c:v>Miracles</c:v>
                </c:pt>
                <c:pt idx="8">
                  <c:v>A spirit world</c:v>
                </c:pt>
                <c:pt idx="9">
                  <c:v>God</c:v>
                </c:pt>
                <c:pt idx="10">
                  <c:v>Life after death</c:v>
                </c:pt>
                <c:pt idx="11">
                  <c:v>Chakras</c:v>
                </c:pt>
                <c:pt idx="12">
                  <c:v>Sin</c:v>
                </c:pt>
                <c:pt idx="13">
                  <c:v>Other holy or higher beings</c:v>
                </c:pt>
                <c:pt idx="14">
                  <c:v>Precognition</c:v>
                </c:pt>
                <c:pt idx="15">
                  <c:v>Jesus was just a man</c:v>
                </c:pt>
                <c:pt idx="16">
                  <c:v>Angels</c:v>
                </c:pt>
                <c:pt idx="17">
                  <c:v>That humankind is entering a New Age of spiritual evolution</c:v>
                </c:pt>
                <c:pt idx="18">
                  <c:v>Ley lines</c:v>
                </c:pt>
                <c:pt idx="19">
                  <c:v>Reincarnation</c:v>
                </c:pt>
                <c:pt idx="20">
                  <c:v>Jesus was the son of God</c:v>
                </c:pt>
                <c:pt idx="21">
                  <c:v>Heaven</c:v>
                </c:pt>
                <c:pt idx="22">
                  <c:v>UFOs</c:v>
                </c:pt>
                <c:pt idx="23">
                  <c:v>Hell</c:v>
                </c:pt>
                <c:pt idx="24">
                  <c:v>The devil</c:v>
                </c:pt>
                <c:pt idx="25">
                  <c:v>Jesus was just a story</c:v>
                </c:pt>
              </c:strCache>
            </c:strRef>
          </c:cat>
          <c:val>
            <c:numRef>
              <c:f>Sheet9!$I$5:$I$30</c:f>
              <c:numCache>
                <c:ptCount val="26"/>
                <c:pt idx="0">
                  <c:v>82.35294117647058</c:v>
                </c:pt>
                <c:pt idx="1">
                  <c:v>76.85185185185185</c:v>
                </c:pt>
                <c:pt idx="2">
                  <c:v>76.33928571428571</c:v>
                </c:pt>
                <c:pt idx="3">
                  <c:v>75</c:v>
                </c:pt>
                <c:pt idx="4">
                  <c:v>72.93577981651376</c:v>
                </c:pt>
                <c:pt idx="5">
                  <c:v>72.30046948356808</c:v>
                </c:pt>
                <c:pt idx="6">
                  <c:v>66.34146341463415</c:v>
                </c:pt>
                <c:pt idx="7">
                  <c:v>61.111111111111114</c:v>
                </c:pt>
                <c:pt idx="8">
                  <c:v>60.46511627906976</c:v>
                </c:pt>
                <c:pt idx="9">
                  <c:v>57.6036866359447</c:v>
                </c:pt>
                <c:pt idx="10">
                  <c:v>55.5045871559633</c:v>
                </c:pt>
                <c:pt idx="11">
                  <c:v>55.23809523809524</c:v>
                </c:pt>
                <c:pt idx="12">
                  <c:v>55.1219512195122</c:v>
                </c:pt>
                <c:pt idx="13">
                  <c:v>52.31481481481482</c:v>
                </c:pt>
                <c:pt idx="14">
                  <c:v>45.7286432160804</c:v>
                </c:pt>
                <c:pt idx="15">
                  <c:v>45.5</c:v>
                </c:pt>
                <c:pt idx="16">
                  <c:v>43.1924882629108</c:v>
                </c:pt>
                <c:pt idx="17">
                  <c:v>43.127962085308056</c:v>
                </c:pt>
                <c:pt idx="18">
                  <c:v>42.028985507246375</c:v>
                </c:pt>
                <c:pt idx="19">
                  <c:v>41.904761904761905</c:v>
                </c:pt>
                <c:pt idx="20">
                  <c:v>40.88669950738916</c:v>
                </c:pt>
                <c:pt idx="21">
                  <c:v>36.58536585365854</c:v>
                </c:pt>
                <c:pt idx="22">
                  <c:v>23.52941176470588</c:v>
                </c:pt>
                <c:pt idx="23">
                  <c:v>21.105527638190953</c:v>
                </c:pt>
                <c:pt idx="24">
                  <c:v>16.748768472906402</c:v>
                </c:pt>
                <c:pt idx="25">
                  <c:v>12.972972972972974</c:v>
                </c:pt>
              </c:numCache>
            </c:numRef>
          </c:val>
        </c:ser>
        <c:ser>
          <c:idx val="6"/>
          <c:order val="1"/>
          <c:tx>
            <c:strRef>
              <c:f>Sheet9!$J$4</c:f>
              <c:strCache>
                <c:ptCount val="1"/>
                <c:pt idx="0">
                  <c:v>% Don't know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Sheet9!$C$5:$C$30</c:f>
              <c:strCache>
                <c:ptCount val="26"/>
                <c:pt idx="0">
                  <c:v>Some sort of spirit or life force that pervades all that lives</c:v>
                </c:pt>
                <c:pt idx="1">
                  <c:v>Special healing powers</c:v>
                </c:pt>
                <c:pt idx="2">
                  <c:v>The power of prayer</c:v>
                </c:pt>
                <c:pt idx="3">
                  <c:v>A soul</c:v>
                </c:pt>
                <c:pt idx="4">
                  <c:v>Subtle energy (or energy channels) in the body</c:v>
                </c:pt>
                <c:pt idx="5">
                  <c:v>Extra sensory perception</c:v>
                </c:pt>
                <c:pt idx="6">
                  <c:v>A true self</c:v>
                </c:pt>
                <c:pt idx="7">
                  <c:v>Miracles</c:v>
                </c:pt>
                <c:pt idx="8">
                  <c:v>A spirit world</c:v>
                </c:pt>
                <c:pt idx="9">
                  <c:v>God</c:v>
                </c:pt>
                <c:pt idx="10">
                  <c:v>Life after death</c:v>
                </c:pt>
                <c:pt idx="11">
                  <c:v>Chakras</c:v>
                </c:pt>
                <c:pt idx="12">
                  <c:v>Sin</c:v>
                </c:pt>
                <c:pt idx="13">
                  <c:v>Other holy or higher beings</c:v>
                </c:pt>
                <c:pt idx="14">
                  <c:v>Precognition</c:v>
                </c:pt>
                <c:pt idx="15">
                  <c:v>Jesus was just a man</c:v>
                </c:pt>
                <c:pt idx="16">
                  <c:v>Angels</c:v>
                </c:pt>
                <c:pt idx="17">
                  <c:v>That humankind is entering a New Age of spiritual evolution</c:v>
                </c:pt>
                <c:pt idx="18">
                  <c:v>Ley lines</c:v>
                </c:pt>
                <c:pt idx="19">
                  <c:v>Reincarnation</c:v>
                </c:pt>
                <c:pt idx="20">
                  <c:v>Jesus was the son of God</c:v>
                </c:pt>
                <c:pt idx="21">
                  <c:v>Heaven</c:v>
                </c:pt>
                <c:pt idx="22">
                  <c:v>UFOs</c:v>
                </c:pt>
                <c:pt idx="23">
                  <c:v>Hell</c:v>
                </c:pt>
                <c:pt idx="24">
                  <c:v>The devil</c:v>
                </c:pt>
                <c:pt idx="25">
                  <c:v>Jesus was just a story</c:v>
                </c:pt>
              </c:strCache>
            </c:strRef>
          </c:cat>
          <c:val>
            <c:numRef>
              <c:f>Sheet9!$J$5:$J$30</c:f>
              <c:numCache>
                <c:ptCount val="26"/>
                <c:pt idx="0">
                  <c:v>12.217194570135746</c:v>
                </c:pt>
                <c:pt idx="1">
                  <c:v>14.814814814814813</c:v>
                </c:pt>
                <c:pt idx="2">
                  <c:v>12.946428571428573</c:v>
                </c:pt>
                <c:pt idx="3">
                  <c:v>13.18181818181818</c:v>
                </c:pt>
                <c:pt idx="4">
                  <c:v>20.18348623853211</c:v>
                </c:pt>
                <c:pt idx="5">
                  <c:v>20.187793427230048</c:v>
                </c:pt>
                <c:pt idx="6">
                  <c:v>23.902439024390244</c:v>
                </c:pt>
                <c:pt idx="7">
                  <c:v>20.833333333333336</c:v>
                </c:pt>
                <c:pt idx="8">
                  <c:v>20.46511627906977</c:v>
                </c:pt>
                <c:pt idx="9">
                  <c:v>17.050691244239633</c:v>
                </c:pt>
                <c:pt idx="10">
                  <c:v>25.229357798165136</c:v>
                </c:pt>
                <c:pt idx="11">
                  <c:v>33.80952380952381</c:v>
                </c:pt>
                <c:pt idx="12">
                  <c:v>14.146341463414632</c:v>
                </c:pt>
                <c:pt idx="13">
                  <c:v>19.90740740740741</c:v>
                </c:pt>
                <c:pt idx="14">
                  <c:v>41.20603015075377</c:v>
                </c:pt>
                <c:pt idx="15">
                  <c:v>21</c:v>
                </c:pt>
                <c:pt idx="16">
                  <c:v>23.943661971830984</c:v>
                </c:pt>
                <c:pt idx="17">
                  <c:v>39.81042654028436</c:v>
                </c:pt>
                <c:pt idx="18">
                  <c:v>38.64734299516908</c:v>
                </c:pt>
                <c:pt idx="19">
                  <c:v>24.285714285714285</c:v>
                </c:pt>
                <c:pt idx="20">
                  <c:v>25.12315270935961</c:v>
                </c:pt>
                <c:pt idx="21">
                  <c:v>28.292682926829265</c:v>
                </c:pt>
                <c:pt idx="22">
                  <c:v>35.294117647058826</c:v>
                </c:pt>
                <c:pt idx="23">
                  <c:v>28.14070351758794</c:v>
                </c:pt>
                <c:pt idx="24">
                  <c:v>17.733990147783253</c:v>
                </c:pt>
                <c:pt idx="25">
                  <c:v>23.243243243243246</c:v>
                </c:pt>
              </c:numCache>
            </c:numRef>
          </c:val>
        </c:ser>
        <c:axId val="20742878"/>
        <c:axId val="52468175"/>
      </c:barChart>
      <c:catAx>
        <c:axId val="2074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468175"/>
        <c:crosses val="autoZero"/>
        <c:auto val="1"/>
        <c:lblOffset val="100"/>
        <c:noMultiLvlLbl val="0"/>
      </c:catAx>
      <c:valAx>
        <c:axId val="52468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7428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13625"/>
          <c:w val="0.11975"/>
          <c:h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Q11: How often, if at all, do you think about the meaning and purpose of life?  
(N=225 complete responses)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Sheet10!$C$6</c:f>
              <c:strCache>
                <c:ptCount val="1"/>
                <c:pt idx="0">
                  <c:v>Q11: How often, if at all, do you think about the meaning and purpose of life?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Sheet10!$D$17:$D$21</c:f>
              <c:strCache>
                <c:ptCount val="5"/>
                <c:pt idx="0">
                  <c:v>often</c:v>
                </c:pt>
                <c:pt idx="1">
                  <c:v>sometimes</c:v>
                </c:pt>
                <c:pt idx="2">
                  <c:v>rarely</c:v>
                </c:pt>
                <c:pt idx="3">
                  <c:v>never</c:v>
                </c:pt>
                <c:pt idx="4">
                  <c:v>don't know</c:v>
                </c:pt>
              </c:strCache>
            </c:strRef>
          </c:cat>
          <c:val>
            <c:numRef>
              <c:f>Sheet10!$E$17:$E$21</c:f>
              <c:numCache>
                <c:ptCount val="5"/>
                <c:pt idx="0">
                  <c:v>135</c:v>
                </c:pt>
                <c:pt idx="1">
                  <c:v>70</c:v>
                </c:pt>
                <c:pt idx="2">
                  <c:v>18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Q12:  How important is spirituality in your life?  (1=not at all, 10=very).  
N=226 complete responses, mean=7.3.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175"/>
          <c:w val="0.932"/>
          <c:h val="0.83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Sheet11!$D$7</c:f>
              <c:strCache>
                <c:ptCount val="1"/>
                <c:pt idx="0">
                  <c:v>Q12:  How important is spirituality in your life?  (1=not at all, 10=very)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Sheet11!$E$25:$E$34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Sheet11!$G$25:$G$34</c:f>
              <c:numCache>
                <c:ptCount val="10"/>
                <c:pt idx="0">
                  <c:v>7.079646017699115</c:v>
                </c:pt>
                <c:pt idx="1">
                  <c:v>2.2123893805309733</c:v>
                </c:pt>
                <c:pt idx="2">
                  <c:v>7.52212389380531</c:v>
                </c:pt>
                <c:pt idx="3">
                  <c:v>4.867256637168142</c:v>
                </c:pt>
                <c:pt idx="4">
                  <c:v>7.52212389380531</c:v>
                </c:pt>
                <c:pt idx="5">
                  <c:v>4.424778761061947</c:v>
                </c:pt>
                <c:pt idx="6">
                  <c:v>9.29203539823009</c:v>
                </c:pt>
                <c:pt idx="7">
                  <c:v>9.29203539823009</c:v>
                </c:pt>
                <c:pt idx="8">
                  <c:v>9.734513274336283</c:v>
                </c:pt>
                <c:pt idx="9">
                  <c:v>38.05309734513274</c:v>
                </c:pt>
              </c:numCache>
            </c:numRef>
          </c:val>
        </c:ser>
        <c:axId val="2451528"/>
        <c:axId val="22063753"/>
      </c:barChart>
      <c:catAx>
        <c:axId val="2451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63753"/>
        <c:crosses val="autoZero"/>
        <c:auto val="1"/>
        <c:lblOffset val="100"/>
        <c:noMultiLvlLbl val="0"/>
      </c:catAx>
      <c:valAx>
        <c:axId val="22063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51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Q13: Have any of the following ever happened to you? N=237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2"/>
          <c:w val="0.9435"/>
          <c:h val="0.9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Sheet12!$C$4</c:f>
              <c:strCache>
                <c:ptCount val="1"/>
                <c:pt idx="0">
                  <c:v>Q13: Some people describe special personal experiences.  Have any of the following ever happened to you?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Sheet12!$C$7:$C$22</c:f>
              <c:strCache>
                <c:ptCount val="16"/>
                <c:pt idx="0">
                  <c:v>A sense of great peace</c:v>
                </c:pt>
                <c:pt idx="1">
                  <c:v>An awareness of recieving help in answer to prayer</c:v>
                </c:pt>
                <c:pt idx="2">
                  <c:v>A sacred experience of nature</c:v>
                </c:pt>
                <c:pt idx="3">
                  <c:v>A pattern of events in your life that convinces you that they were your destiny</c:v>
                </c:pt>
                <c:pt idx="4">
                  <c:v>An extraordinary feeling of inner bliss</c:v>
                </c:pt>
                <c:pt idx="5">
                  <c:v>Extra sensory perception of events or someone else's thoughts</c:v>
                </c:pt>
                <c:pt idx="6">
                  <c:v>A feeling of being in touch with someone who had died</c:v>
                </c:pt>
                <c:pt idx="7">
                  <c:v>An awareness of the prescence of God</c:v>
                </c:pt>
                <c:pt idx="8">
                  <c:v>An awareness of spirits or ghosts</c:v>
                </c:pt>
                <c:pt idx="9">
                  <c:v>A pattern of events in your life that convinces you that they were controlled by a higher power</c:v>
                </c:pt>
                <c:pt idx="10">
                  <c:v>An out of body experience</c:v>
                </c:pt>
                <c:pt idx="11">
                  <c:v>An accurate precognition of future events</c:v>
                </c:pt>
                <c:pt idx="12">
                  <c:v>An extraordinary experience triggered by having sex</c:v>
                </c:pt>
                <c:pt idx="13">
                  <c:v>An extraordinary experience triggered by giving birth</c:v>
                </c:pt>
                <c:pt idx="14">
                  <c:v>A near-death experience</c:v>
                </c:pt>
                <c:pt idx="15">
                  <c:v>An extraordinary experience triggered by taking drugs</c:v>
                </c:pt>
              </c:strCache>
            </c:strRef>
          </c:cat>
          <c:val>
            <c:numRef>
              <c:f>Sheet12!$F$7:$F$22</c:f>
              <c:numCache>
                <c:ptCount val="16"/>
                <c:pt idx="0">
                  <c:v>61.60337552742617</c:v>
                </c:pt>
                <c:pt idx="1">
                  <c:v>51.89873417721519</c:v>
                </c:pt>
                <c:pt idx="2">
                  <c:v>45.9915611814346</c:v>
                </c:pt>
                <c:pt idx="3">
                  <c:v>43.459915611814345</c:v>
                </c:pt>
                <c:pt idx="4">
                  <c:v>42.19409282700422</c:v>
                </c:pt>
                <c:pt idx="5">
                  <c:v>40.08438818565401</c:v>
                </c:pt>
                <c:pt idx="6">
                  <c:v>38.39662447257383</c:v>
                </c:pt>
                <c:pt idx="7">
                  <c:v>35.44303797468354</c:v>
                </c:pt>
                <c:pt idx="8">
                  <c:v>26.582278481012654</c:v>
                </c:pt>
                <c:pt idx="9">
                  <c:v>23.628691983122362</c:v>
                </c:pt>
                <c:pt idx="10">
                  <c:v>20.675105485232066</c:v>
                </c:pt>
                <c:pt idx="11">
                  <c:v>19.831223628691983</c:v>
                </c:pt>
                <c:pt idx="12">
                  <c:v>10.970464135021098</c:v>
                </c:pt>
                <c:pt idx="13">
                  <c:v>10.126582278481013</c:v>
                </c:pt>
                <c:pt idx="14">
                  <c:v>8.860759493670885</c:v>
                </c:pt>
                <c:pt idx="15">
                  <c:v>5.9071729957805905</c:v>
                </c:pt>
              </c:numCache>
            </c:numRef>
          </c:val>
        </c:ser>
        <c:axId val="64356050"/>
        <c:axId val="42333539"/>
      </c:barChart>
      <c:catAx>
        <c:axId val="6435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333539"/>
        <c:crosses val="autoZero"/>
        <c:auto val="1"/>
        <c:lblOffset val="100"/>
        <c:noMultiLvlLbl val="0"/>
      </c:catAx>
      <c:valAx>
        <c:axId val="4233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respondants saying 'yes'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356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Q14: Which of the following most closely describes your attitude to mainstream Christianity?  N=213 complete responses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Sheet13!$C$6</c:f>
              <c:strCache>
                <c:ptCount val="1"/>
                <c:pt idx="0">
                  <c:v>Q14: Which of the following most closely describes your attitude to mainstream Christianity?  Are you: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Sheet13!$D$8:$D$12</c:f>
              <c:strCache>
                <c:ptCount val="5"/>
                <c:pt idx="0">
                  <c:v>A committed, church going Christion</c:v>
                </c:pt>
                <c:pt idx="1">
                  <c:v>Not committed Christian, but support Christian values</c:v>
                </c:pt>
                <c:pt idx="2">
                  <c:v>Indifferent to Christianity</c:v>
                </c:pt>
                <c:pt idx="3">
                  <c:v>Critical of Christianity</c:v>
                </c:pt>
                <c:pt idx="4">
                  <c:v>Don't know</c:v>
                </c:pt>
              </c:strCache>
            </c:strRef>
          </c:cat>
          <c:val>
            <c:numRef>
              <c:f>Sheet13!$E$8:$E$12</c:f>
              <c:numCache>
                <c:ptCount val="5"/>
                <c:pt idx="0">
                  <c:v>34</c:v>
                </c:pt>
                <c:pt idx="1">
                  <c:v>104</c:v>
                </c:pt>
                <c:pt idx="2">
                  <c:v>26</c:v>
                </c:pt>
                <c:pt idx="3">
                  <c:v>43</c:v>
                </c:pt>
                <c:pt idx="4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Q15:  In political matters people talk of 'the left' and 'the right'.  How would you place you're views on this scale generally speaking? (1=left, 10=right)  N=194 complete responses , mean=4.5 (not including 34 'don't knows')
</a:t>
            </a:r>
          </a:p>
        </c:rich>
      </c:tx>
      <c:layout>
        <c:manualLayout>
          <c:xMode val="factor"/>
          <c:yMode val="factor"/>
          <c:x val="0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175"/>
          <c:w val="0.932"/>
          <c:h val="0.83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Sheet17!$D$5</c:f>
              <c:strCache>
                <c:ptCount val="1"/>
                <c:pt idx="0">
                  <c:v>Q15:  In political matters people talk of 'the left' and 'the right'.  How would you place you're views on this scale generally speaking? (1=left, 10=right)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Sheet17!$E$23:$E$32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Sheet17!$G$23:$G$32</c:f>
              <c:numCache>
                <c:ptCount val="10"/>
                <c:pt idx="0">
                  <c:v>0.5154639175257731</c:v>
                </c:pt>
                <c:pt idx="1">
                  <c:v>10.309278350515463</c:v>
                </c:pt>
                <c:pt idx="2">
                  <c:v>22.164948453608247</c:v>
                </c:pt>
                <c:pt idx="3">
                  <c:v>20.618556701030926</c:v>
                </c:pt>
                <c:pt idx="4">
                  <c:v>23.711340206185564</c:v>
                </c:pt>
                <c:pt idx="5">
                  <c:v>10.309278350515463</c:v>
                </c:pt>
                <c:pt idx="6">
                  <c:v>6.701030927835052</c:v>
                </c:pt>
                <c:pt idx="7">
                  <c:v>3.0927835051546393</c:v>
                </c:pt>
                <c:pt idx="8">
                  <c:v>1.0309278350515463</c:v>
                </c:pt>
                <c:pt idx="9">
                  <c:v>1.5463917525773196</c:v>
                </c:pt>
              </c:numCache>
            </c:numRef>
          </c:val>
        </c:ser>
        <c:axId val="45457532"/>
        <c:axId val="6464605"/>
      </c:barChart>
      <c:catAx>
        <c:axId val="4545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4605"/>
        <c:crosses val="autoZero"/>
        <c:auto val="1"/>
        <c:lblOffset val="100"/>
        <c:noMultiLvlLbl val="0"/>
      </c:catAx>
      <c:valAx>
        <c:axId val="6464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4575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Q16:  On balance do you think scientific developments are helping or harming mankind? (1=mostly helping, 10=mostly harming)  N=219 complete responses, mean=5.2 (not including 11 'don't knows')
</a:t>
            </a:r>
          </a:p>
        </c:rich>
      </c:tx>
      <c:layout>
        <c:manualLayout>
          <c:xMode val="factor"/>
          <c:yMode val="factor"/>
          <c:x val="0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2"/>
          <c:w val="0.932"/>
          <c:h val="0.83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Sheet16!$D$5</c:f>
              <c:strCache>
                <c:ptCount val="1"/>
                <c:pt idx="0">
                  <c:v>Q16:  On balance do you think scientific developments are helping or harming mankind? (1=mostly helping, 10=mostly harming)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Sheet16!$E$23:$E$32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Sheet16!$G$23:$G$32</c:f>
              <c:numCache>
                <c:ptCount val="10"/>
                <c:pt idx="0">
                  <c:v>2.28310502283105</c:v>
                </c:pt>
                <c:pt idx="1">
                  <c:v>5.93607305936073</c:v>
                </c:pt>
                <c:pt idx="2">
                  <c:v>17.35159817351598</c:v>
                </c:pt>
                <c:pt idx="3">
                  <c:v>14.61187214611872</c:v>
                </c:pt>
                <c:pt idx="4">
                  <c:v>18.2648401826484</c:v>
                </c:pt>
                <c:pt idx="5">
                  <c:v>14.15525114155251</c:v>
                </c:pt>
                <c:pt idx="6">
                  <c:v>11.87214611872146</c:v>
                </c:pt>
                <c:pt idx="7">
                  <c:v>10.50228310502283</c:v>
                </c:pt>
                <c:pt idx="8">
                  <c:v>2.73972602739726</c:v>
                </c:pt>
                <c:pt idx="9">
                  <c:v>2.28310502283105</c:v>
                </c:pt>
              </c:numCache>
            </c:numRef>
          </c:val>
        </c:ser>
        <c:axId val="58181446"/>
        <c:axId val="53870967"/>
      </c:barChart>
      <c:catAx>
        <c:axId val="5818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70967"/>
        <c:crosses val="autoZero"/>
        <c:auto val="1"/>
        <c:lblOffset val="100"/>
        <c:noMultiLvlLbl val="0"/>
      </c:catAx>
      <c:valAx>
        <c:axId val="53870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181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Q17:  On balance, do you think economic growth is helping or harming mankind? (1=mostly helping, 10=mostly harming) N=215 complete responses, mean=6.6 (not including 14 'don't knows')
</a:t>
            </a:r>
          </a:p>
        </c:rich>
      </c:tx>
      <c:layout>
        <c:manualLayout>
          <c:xMode val="factor"/>
          <c:yMode val="factor"/>
          <c:x val="0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2"/>
          <c:w val="0.932"/>
          <c:h val="0.83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Sheet15!$D$5</c:f>
              <c:strCache>
                <c:ptCount val="1"/>
                <c:pt idx="0">
                  <c:v>Q17:  On balance, do you think economic growth is helping or harming mankind? (1=mostly helping, 10=mostly harming)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Sheet15!$E$24:$E$33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Sheet15!$G$24:$G$33</c:f>
              <c:numCache>
                <c:ptCount val="10"/>
                <c:pt idx="0">
                  <c:v>0.9302325581395349</c:v>
                </c:pt>
                <c:pt idx="1">
                  <c:v>0</c:v>
                </c:pt>
                <c:pt idx="2">
                  <c:v>7.441860465116279</c:v>
                </c:pt>
                <c:pt idx="3">
                  <c:v>10.232558139534884</c:v>
                </c:pt>
                <c:pt idx="4">
                  <c:v>10.69767441860465</c:v>
                </c:pt>
                <c:pt idx="5">
                  <c:v>14.418604651162791</c:v>
                </c:pt>
                <c:pt idx="6">
                  <c:v>20</c:v>
                </c:pt>
                <c:pt idx="7">
                  <c:v>22.325581395348838</c:v>
                </c:pt>
                <c:pt idx="8">
                  <c:v>6.976744186046512</c:v>
                </c:pt>
                <c:pt idx="9">
                  <c:v>6.976744186046512</c:v>
                </c:pt>
              </c:numCache>
            </c:numRef>
          </c:val>
        </c:ser>
        <c:axId val="15076656"/>
        <c:axId val="1472177"/>
      </c:barChart>
      <c:catAx>
        <c:axId val="15076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2177"/>
        <c:crosses val="autoZero"/>
        <c:auto val="1"/>
        <c:lblOffset val="100"/>
        <c:noMultiLvlLbl val="0"/>
      </c:catAx>
      <c:valAx>
        <c:axId val="1472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0766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Q18:  Would you say you were 'a child of the 1960s'?  N=233 complete responses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Sheet18!$E$7</c:f>
              <c:strCache>
                <c:ptCount val="1"/>
                <c:pt idx="0">
                  <c:v>Q18:  Would you say you were 'a child of the 1960s'?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Sheet18!$F$9:$F$11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Don't know</c:v>
                </c:pt>
              </c:strCache>
            </c:strRef>
          </c:cat>
          <c:val>
            <c:numRef>
              <c:f>Sheet18!$G$9:$G$11</c:f>
              <c:numCache>
                <c:ptCount val="3"/>
                <c:pt idx="0">
                  <c:v>139</c:v>
                </c:pt>
                <c:pt idx="1">
                  <c:v>78</c:v>
                </c:pt>
                <c:pt idx="2">
                  <c:v>16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Q1: Percentage of respondants who have tried an activity before or in past week.  N=252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8325"/>
          <c:w val="0.94725"/>
          <c:h val="0.899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Sheet46!$H$6</c:f>
              <c:strCache>
                <c:ptCount val="1"/>
                <c:pt idx="0">
                  <c:v>% Tried (N=252)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CCFFFF"/>
                </a:gs>
                <a:gs pos="100000">
                  <a:srgbClr val="9933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Sheet46!$D$7:$D$60</c:f>
              <c:strCache>
                <c:ptCount val="54"/>
                <c:pt idx="0">
                  <c:v>A CancerCare group</c:v>
                </c:pt>
                <c:pt idx="1">
                  <c:v>Acupressure</c:v>
                </c:pt>
                <c:pt idx="2">
                  <c:v>Acupuncture</c:v>
                </c:pt>
                <c:pt idx="3">
                  <c:v>Alexander Technique</c:v>
                </c:pt>
                <c:pt idx="4">
                  <c:v>Aromatherapy</c:v>
                </c:pt>
                <c:pt idx="5">
                  <c:v>Art therapy/group</c:v>
                </c:pt>
                <c:pt idx="6">
                  <c:v>Astrology</c:v>
                </c:pt>
                <c:pt idx="7">
                  <c:v>Bahai group</c:v>
                </c:pt>
                <c:pt idx="8">
                  <c:v>Buddhist group </c:v>
                </c:pt>
                <c:pt idx="9">
                  <c:v>Chinese College of Physical Culture</c:v>
                </c:pt>
                <c:pt idx="10">
                  <c:v>Chiropractice</c:v>
                </c:pt>
                <c:pt idx="11">
                  <c:v>Circle Dancing</c:v>
                </c:pt>
                <c:pt idx="12">
                  <c:v>Counselling </c:v>
                </c:pt>
                <c:pt idx="13">
                  <c:v>Cranio-sacral therapy</c:v>
                </c:pt>
                <c:pt idx="14">
                  <c:v>Energy management workshops</c:v>
                </c:pt>
                <c:pt idx="15">
                  <c:v>Flower essences therapy</c:v>
                </c:pt>
                <c:pt idx="16">
                  <c:v>Foot massage</c:v>
                </c:pt>
                <c:pt idx="17">
                  <c:v>GreenSpirit group</c:v>
                </c:pt>
                <c:pt idx="18">
                  <c:v>Healing/spiritual healing</c:v>
                </c:pt>
                <c:pt idx="19">
                  <c:v>Herbalism</c:v>
                </c:pt>
                <c:pt idx="20">
                  <c:v>Homeopathy</c:v>
                </c:pt>
                <c:pt idx="21">
                  <c:v>Hypnotherapy</c:v>
                </c:pt>
                <c:pt idx="22">
                  <c:v>Indian Head massage</c:v>
                </c:pt>
                <c:pt idx="23">
                  <c:v>Inter-faith group</c:v>
                </c:pt>
                <c:pt idx="24">
                  <c:v>Iona Group</c:v>
                </c:pt>
                <c:pt idx="25">
                  <c:v>Kinaesiology</c:v>
                </c:pt>
                <c:pt idx="26">
                  <c:v>Massage</c:v>
                </c:pt>
                <c:pt idx="27">
                  <c:v>Meridian therapy</c:v>
                </c:pt>
                <c:pt idx="28">
                  <c:v>Metamorphic technique</c:v>
                </c:pt>
                <c:pt idx="29">
                  <c:v>Naturopathy</c:v>
                </c:pt>
                <c:pt idx="30">
                  <c:v>Nutritional therapy</c:v>
                </c:pt>
                <c:pt idx="31">
                  <c:v>Osteopathy</c:v>
                </c:pt>
                <c:pt idx="32">
                  <c:v>Pagan activities</c:v>
                </c:pt>
                <c:pt idx="33">
                  <c:v>Palm readings</c:v>
                </c:pt>
                <c:pt idx="34">
                  <c:v>Play therapy</c:v>
                </c:pt>
                <c:pt idx="35">
                  <c:v>Psychic consultancy</c:v>
                </c:pt>
                <c:pt idx="36">
                  <c:v>Psychotherapy</c:v>
                </c:pt>
                <c:pt idx="37">
                  <c:v>Rebirthing</c:v>
                </c:pt>
                <c:pt idx="38">
                  <c:v>Reflexology</c:v>
                </c:pt>
                <c:pt idx="39">
                  <c:v>Reiki</c:v>
                </c:pt>
                <c:pt idx="40">
                  <c:v>Relaxation therapy</c:v>
                </c:pt>
                <c:pt idx="41">
                  <c:v>Sai Baba group</c:v>
                </c:pt>
                <c:pt idx="42">
                  <c:v>Sea of Faith group</c:v>
                </c:pt>
                <c:pt idx="43">
                  <c:v>Shiatsu</c:v>
                </c:pt>
                <c:pt idx="44">
                  <c:v>Spinal touch therapy</c:v>
                </c:pt>
                <c:pt idx="45">
                  <c:v>Tai Chi / Chi Kung</c:v>
                </c:pt>
                <c:pt idx="46">
                  <c:v>Taize singing group</c:v>
                </c:pt>
                <c:pt idx="47">
                  <c:v>Tarot card reading</c:v>
                </c:pt>
                <c:pt idx="48">
                  <c:v>True Vision group</c:v>
                </c:pt>
                <c:pt idx="49">
                  <c:v>Universal Peace dancing</c:v>
                </c:pt>
                <c:pt idx="50">
                  <c:v>Vision therapy (not opticians)</c:v>
                </c:pt>
                <c:pt idx="51">
                  <c:v>Wild Women group</c:v>
                </c:pt>
                <c:pt idx="52">
                  <c:v>Women’s spirituality group</c:v>
                </c:pt>
                <c:pt idx="53">
                  <c:v>Yoga</c:v>
                </c:pt>
              </c:strCache>
            </c:strRef>
          </c:cat>
          <c:val>
            <c:numRef>
              <c:f>Sheet46!$H$7:$H$60</c:f>
              <c:numCache>
                <c:ptCount val="54"/>
                <c:pt idx="0">
                  <c:v>7.5396825396825395</c:v>
                </c:pt>
                <c:pt idx="1">
                  <c:v>4.761904761904762</c:v>
                </c:pt>
                <c:pt idx="2">
                  <c:v>20.238095238095237</c:v>
                </c:pt>
                <c:pt idx="3">
                  <c:v>30.555555555555557</c:v>
                </c:pt>
                <c:pt idx="4">
                  <c:v>38.492063492063494</c:v>
                </c:pt>
                <c:pt idx="5">
                  <c:v>7.936507936507936</c:v>
                </c:pt>
                <c:pt idx="6">
                  <c:v>14.285714285714285</c:v>
                </c:pt>
                <c:pt idx="7">
                  <c:v>5.158730158730158</c:v>
                </c:pt>
                <c:pt idx="8">
                  <c:v>17.063492063492063</c:v>
                </c:pt>
                <c:pt idx="9">
                  <c:v>3.571428571428571</c:v>
                </c:pt>
                <c:pt idx="10">
                  <c:v>14.285714285714285</c:v>
                </c:pt>
                <c:pt idx="11">
                  <c:v>18.650793650793652</c:v>
                </c:pt>
                <c:pt idx="12">
                  <c:v>19.841269841269842</c:v>
                </c:pt>
                <c:pt idx="13">
                  <c:v>13.492063492063492</c:v>
                </c:pt>
                <c:pt idx="14">
                  <c:v>2.7777777777777777</c:v>
                </c:pt>
                <c:pt idx="15">
                  <c:v>21.428571428571427</c:v>
                </c:pt>
                <c:pt idx="16">
                  <c:v>19.047619047619047</c:v>
                </c:pt>
                <c:pt idx="17">
                  <c:v>1.984126984126984</c:v>
                </c:pt>
                <c:pt idx="18">
                  <c:v>19.047619047619047</c:v>
                </c:pt>
                <c:pt idx="19">
                  <c:v>12.698412698412698</c:v>
                </c:pt>
                <c:pt idx="20">
                  <c:v>34.92063492063492</c:v>
                </c:pt>
                <c:pt idx="21">
                  <c:v>9.523809523809524</c:v>
                </c:pt>
                <c:pt idx="22">
                  <c:v>9.920634920634921</c:v>
                </c:pt>
                <c:pt idx="23">
                  <c:v>15.079365079365079</c:v>
                </c:pt>
                <c:pt idx="24">
                  <c:v>2.7777777777777777</c:v>
                </c:pt>
                <c:pt idx="25">
                  <c:v>5.158730158730158</c:v>
                </c:pt>
                <c:pt idx="26">
                  <c:v>35.317460317460316</c:v>
                </c:pt>
                <c:pt idx="27">
                  <c:v>0.7936507936507936</c:v>
                </c:pt>
                <c:pt idx="28">
                  <c:v>3.571428571428571</c:v>
                </c:pt>
                <c:pt idx="29">
                  <c:v>0.7936507936507936</c:v>
                </c:pt>
                <c:pt idx="30">
                  <c:v>2.7777777777777777</c:v>
                </c:pt>
                <c:pt idx="31">
                  <c:v>24.6031746031746</c:v>
                </c:pt>
                <c:pt idx="32">
                  <c:v>4.365079365079365</c:v>
                </c:pt>
                <c:pt idx="33">
                  <c:v>5.158730158730158</c:v>
                </c:pt>
                <c:pt idx="34">
                  <c:v>1.1904761904761905</c:v>
                </c:pt>
                <c:pt idx="35">
                  <c:v>8.73015873015873</c:v>
                </c:pt>
                <c:pt idx="36">
                  <c:v>7.936507936507936</c:v>
                </c:pt>
                <c:pt idx="37">
                  <c:v>4.761904761904762</c:v>
                </c:pt>
                <c:pt idx="38">
                  <c:v>31.349206349206348</c:v>
                </c:pt>
                <c:pt idx="39">
                  <c:v>24.206349206349206</c:v>
                </c:pt>
                <c:pt idx="40">
                  <c:v>6.746031746031746</c:v>
                </c:pt>
                <c:pt idx="41">
                  <c:v>1.984126984126984</c:v>
                </c:pt>
                <c:pt idx="42">
                  <c:v>5.555555555555555</c:v>
                </c:pt>
                <c:pt idx="43">
                  <c:v>13.88888888888889</c:v>
                </c:pt>
                <c:pt idx="44">
                  <c:v>1.1904761904761905</c:v>
                </c:pt>
                <c:pt idx="45">
                  <c:v>25</c:v>
                </c:pt>
                <c:pt idx="46">
                  <c:v>7.5396825396825395</c:v>
                </c:pt>
                <c:pt idx="47">
                  <c:v>11.904761904761903</c:v>
                </c:pt>
                <c:pt idx="48">
                  <c:v>0.7936507936507936</c:v>
                </c:pt>
                <c:pt idx="49">
                  <c:v>11.904761904761903</c:v>
                </c:pt>
                <c:pt idx="50">
                  <c:v>1.984126984126984</c:v>
                </c:pt>
                <c:pt idx="51">
                  <c:v>0.7936507936507936</c:v>
                </c:pt>
                <c:pt idx="52">
                  <c:v>2.7777777777777777</c:v>
                </c:pt>
                <c:pt idx="53">
                  <c:v>50.79365079365079</c:v>
                </c:pt>
              </c:numCache>
            </c:numRef>
          </c:val>
        </c:ser>
        <c:gapWidth val="50"/>
        <c:axId val="65845762"/>
        <c:axId val="55740947"/>
      </c:barChart>
      <c:catAx>
        <c:axId val="6584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5740947"/>
        <c:crosses val="autoZero"/>
        <c:auto val="1"/>
        <c:lblOffset val="100"/>
        <c:noMultiLvlLbl val="0"/>
      </c:catAx>
      <c:valAx>
        <c:axId val="55740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845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Q19:  Did you live in or within 5 miles of Kendal for some or all of your childhood?  
N=235 complete responses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Sheet19!$D$5</c:f>
              <c:strCache>
                <c:ptCount val="1"/>
                <c:pt idx="0">
                  <c:v>Q19:  Did you live in or within 5 miles of Kendal for some or all of your childhood?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Sheet19!$E$7:$E$8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Sheet19!$F$7:$F$8</c:f>
              <c:numCache>
                <c:ptCount val="2"/>
                <c:pt idx="0">
                  <c:v>220</c:v>
                </c:pt>
                <c:pt idx="1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Q20: Which of the following have you purchased, read, watched, or listened to during the last year?  N=237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35"/>
          <c:w val="0.931"/>
          <c:h val="0.86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Sheet20!$G$7</c:f>
              <c:strCache>
                <c:ptCount val="1"/>
                <c:pt idx="0">
                  <c:v>% 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Sheet20!$D$8:$D$15</c:f>
              <c:strCache>
                <c:ptCount val="8"/>
                <c:pt idx="0">
                  <c:v>spiritual or religious (not specifically Christian) books or magazines</c:v>
                </c:pt>
                <c:pt idx="1">
                  <c:v>Christian books or magazines</c:v>
                </c:pt>
                <c:pt idx="2">
                  <c:v>spiritual or religious (not specifically Christian) videotapes, TV or films</c:v>
                </c:pt>
                <c:pt idx="3">
                  <c:v>Christian videotapes, TV or films</c:v>
                </c:pt>
                <c:pt idx="4">
                  <c:v>spiritual or religious (not specifically Christian) music or relaxation tapes</c:v>
                </c:pt>
                <c:pt idx="5">
                  <c:v>Christian music or relaxation tapes</c:v>
                </c:pt>
                <c:pt idx="6">
                  <c:v>other mind, body and spirit products (healing oils, crystals, spiritual art etc)</c:v>
                </c:pt>
                <c:pt idx="7">
                  <c:v>other Christian products</c:v>
                </c:pt>
              </c:strCache>
            </c:strRef>
          </c:cat>
          <c:val>
            <c:numRef>
              <c:f>Sheet20!$G$8:$G$15</c:f>
              <c:numCache>
                <c:ptCount val="8"/>
                <c:pt idx="0">
                  <c:v>59.49367088607595</c:v>
                </c:pt>
                <c:pt idx="1">
                  <c:v>20.675105485232066</c:v>
                </c:pt>
                <c:pt idx="2">
                  <c:v>26.160337552742618</c:v>
                </c:pt>
                <c:pt idx="3">
                  <c:v>10.548523206751055</c:v>
                </c:pt>
                <c:pt idx="4">
                  <c:v>51.47679324894515</c:v>
                </c:pt>
                <c:pt idx="5">
                  <c:v>19.40928270042194</c:v>
                </c:pt>
                <c:pt idx="6">
                  <c:v>51.89873417721519</c:v>
                </c:pt>
                <c:pt idx="7">
                  <c:v>4.641350210970464</c:v>
                </c:pt>
              </c:numCache>
            </c:numRef>
          </c:val>
        </c:ser>
        <c:axId val="13249594"/>
        <c:axId val="52137483"/>
      </c:bar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37483"/>
        <c:crosses val="autoZero"/>
        <c:auto val="1"/>
        <c:lblOffset val="100"/>
        <c:noMultiLvlLbl val="0"/>
      </c:catAx>
      <c:valAx>
        <c:axId val="52137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responding positively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2495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Q21: Do you ever do any of the following at home?  N=237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8325"/>
          <c:w val="0.9235"/>
          <c:h val="0.89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Sheet21!$F$8</c:f>
              <c:strCache>
                <c:ptCount val="1"/>
                <c:pt idx="0">
                  <c:v>% yes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CC00"/>
                </a:gs>
                <a:gs pos="100000">
                  <a:srgbClr val="FF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Sheet21!$C$9:$C$14</c:f>
              <c:strCache>
                <c:ptCount val="6"/>
                <c:pt idx="0">
                  <c:v>meditate</c:v>
                </c:pt>
                <c:pt idx="1">
                  <c:v>pray</c:v>
                </c:pt>
                <c:pt idx="2">
                  <c:v>yoga</c:v>
                </c:pt>
                <c:pt idx="3">
                  <c:v>massage (give or receive)</c:v>
                </c:pt>
                <c:pt idx="4">
                  <c:v>healing (give or recieve)</c:v>
                </c:pt>
                <c:pt idx="5">
                  <c:v>tai chi</c:v>
                </c:pt>
              </c:strCache>
            </c:strRef>
          </c:cat>
          <c:val>
            <c:numRef>
              <c:f>Sheet21!$F$9:$F$14</c:f>
              <c:numCache>
                <c:ptCount val="6"/>
                <c:pt idx="0">
                  <c:v>55.27426160337553</c:v>
                </c:pt>
                <c:pt idx="1">
                  <c:v>48.10126582278481</c:v>
                </c:pt>
                <c:pt idx="2">
                  <c:v>45.9915611814346</c:v>
                </c:pt>
                <c:pt idx="3">
                  <c:v>40.92827004219409</c:v>
                </c:pt>
                <c:pt idx="4">
                  <c:v>28.691983122362867</c:v>
                </c:pt>
                <c:pt idx="5">
                  <c:v>16.877637130801688</c:v>
                </c:pt>
              </c:numCache>
            </c:numRef>
          </c:val>
        </c:ser>
        <c:axId val="66584164"/>
        <c:axId val="62386565"/>
      </c:barChart>
      <c:catAx>
        <c:axId val="6658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86565"/>
        <c:crosses val="autoZero"/>
        <c:auto val="1"/>
        <c:lblOffset val="100"/>
        <c:noMultiLvlLbl val="0"/>
      </c:catAx>
      <c:valAx>
        <c:axId val="6238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responding positively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5841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Q22: What, if any, was your religious or spiritual upbringing?  N=237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815"/>
          <c:w val="0.931"/>
          <c:h val="0.90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Sheet22!$G$9</c:f>
              <c:strCache>
                <c:ptCount val="1"/>
                <c:pt idx="0">
                  <c:v>% yes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CC00"/>
                </a:gs>
                <a:gs pos="100000">
                  <a:srgbClr val="FF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Sheet22!$D$10:$D$15</c:f>
              <c:strCache>
                <c:ptCount val="6"/>
                <c:pt idx="0">
                  <c:v>brought up with a religious faith at home</c:v>
                </c:pt>
                <c:pt idx="1">
                  <c:v>brought up with a religious faith at school</c:v>
                </c:pt>
                <c:pt idx="2">
                  <c:v>brought up with a religious faith at church</c:v>
                </c:pt>
                <c:pt idx="3">
                  <c:v>brought up to be spiritual</c:v>
                </c:pt>
                <c:pt idx="4">
                  <c:v>not brought up to be religious or spiritual</c:v>
                </c:pt>
                <c:pt idx="5">
                  <c:v>brought up to make up my own mind</c:v>
                </c:pt>
              </c:strCache>
            </c:strRef>
          </c:cat>
          <c:val>
            <c:numRef>
              <c:f>Sheet22!$G$10:$G$15</c:f>
              <c:numCache>
                <c:ptCount val="6"/>
                <c:pt idx="0">
                  <c:v>58.22784810126582</c:v>
                </c:pt>
                <c:pt idx="1">
                  <c:v>54.008438818565395</c:v>
                </c:pt>
                <c:pt idx="2">
                  <c:v>56.9620253164557</c:v>
                </c:pt>
                <c:pt idx="3">
                  <c:v>9.282700421940929</c:v>
                </c:pt>
                <c:pt idx="4">
                  <c:v>9.70464135021097</c:v>
                </c:pt>
                <c:pt idx="5">
                  <c:v>28.270042194092827</c:v>
                </c:pt>
              </c:numCache>
            </c:numRef>
          </c:val>
        </c:ser>
        <c:axId val="24608174"/>
        <c:axId val="20146975"/>
      </c:barChart>
      <c:catAx>
        <c:axId val="2460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146975"/>
        <c:crosses val="autoZero"/>
        <c:auto val="1"/>
        <c:lblOffset val="100"/>
        <c:noMultiLvlLbl val="0"/>
      </c:catAx>
      <c:valAx>
        <c:axId val="20146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responding positively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6081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Q23:  if you used to attend church regularly but no longer do so, at around what age did you give up going?  N=148 (52 'not applicable' and 37 blanks excluded)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"/>
          <c:w val="0.935"/>
          <c:h val="0.831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Sheet23!$C$3</c:f>
              <c:strCache>
                <c:ptCount val="1"/>
                <c:pt idx="0">
                  <c:v>Q23:  if you used to attend church regularly but no longer do so, at around what age did you give up going?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CC00"/>
                </a:gs>
                <a:gs pos="100000">
                  <a:srgbClr val="FF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Sheet23!$D$5:$D$17</c:f>
              <c:strCache>
                <c:ptCount val="13"/>
                <c:pt idx="0">
                  <c:v>under 15</c:v>
                </c:pt>
                <c:pt idx="1">
                  <c:v>10-15</c:v>
                </c:pt>
                <c:pt idx="2">
                  <c:v>16-19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70-74</c:v>
                </c:pt>
                <c:pt idx="12">
                  <c:v>75 and over</c:v>
                </c:pt>
              </c:strCache>
            </c:strRef>
          </c:cat>
          <c:val>
            <c:numRef>
              <c:f>Sheet23!$K$5:$K$17</c:f>
              <c:numCache>
                <c:ptCount val="13"/>
                <c:pt idx="0">
                  <c:v>11.486486486486488</c:v>
                </c:pt>
                <c:pt idx="1">
                  <c:v>21.62162162162162</c:v>
                </c:pt>
                <c:pt idx="2">
                  <c:v>29.72972972972973</c:v>
                </c:pt>
                <c:pt idx="3">
                  <c:v>15.54054054054054</c:v>
                </c:pt>
                <c:pt idx="4">
                  <c:v>6.081081081081082</c:v>
                </c:pt>
                <c:pt idx="5">
                  <c:v>5.405405405405405</c:v>
                </c:pt>
                <c:pt idx="6">
                  <c:v>2.7027027027027026</c:v>
                </c:pt>
                <c:pt idx="7">
                  <c:v>4.054054054054054</c:v>
                </c:pt>
                <c:pt idx="8">
                  <c:v>0.6756756756756757</c:v>
                </c:pt>
                <c:pt idx="9">
                  <c:v>0.6756756756756757</c:v>
                </c:pt>
                <c:pt idx="10">
                  <c:v>0.6756756756756757</c:v>
                </c:pt>
                <c:pt idx="11">
                  <c:v>0.6756756756756757</c:v>
                </c:pt>
                <c:pt idx="12">
                  <c:v>0.6756756756756757</c:v>
                </c:pt>
              </c:numCache>
            </c:numRef>
          </c:val>
        </c:ser>
        <c:axId val="47105048"/>
        <c:axId val="21292249"/>
      </c:barChart>
      <c:catAx>
        <c:axId val="4710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age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92249"/>
        <c:crosses val="autoZero"/>
        <c:auto val="1"/>
        <c:lblOffset val="100"/>
        <c:noMultiLvlLbl val="0"/>
      </c:catAx>
      <c:valAx>
        <c:axId val="21292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1050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Q24:  Have you ever been a member of any of the following organisations?  N=237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95"/>
          <c:w val="0.93775"/>
          <c:h val="0.90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Sheet24!$F$6</c:f>
              <c:strCache>
                <c:ptCount val="1"/>
                <c:pt idx="0">
                  <c:v>% yes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CC00"/>
                </a:gs>
                <a:gs pos="100000">
                  <a:srgbClr val="FF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Sheet24!$C$7:$C$15</c:f>
              <c:strCache>
                <c:ptCount val="9"/>
                <c:pt idx="0">
                  <c:v>environmental organisations</c:v>
                </c:pt>
                <c:pt idx="1">
                  <c:v>human rights organisations</c:v>
                </c:pt>
                <c:pt idx="2">
                  <c:v>cnd or other peace organisations</c:v>
                </c:pt>
                <c:pt idx="3">
                  <c:v>feminist organisations</c:v>
                </c:pt>
                <c:pt idx="4">
                  <c:v>the labour party</c:v>
                </c:pt>
                <c:pt idx="5">
                  <c:v>the sdlp/liberal/sdp</c:v>
                </c:pt>
                <c:pt idx="6">
                  <c:v>the conservative party</c:v>
                </c:pt>
                <c:pt idx="7">
                  <c:v>the green party</c:v>
                </c:pt>
                <c:pt idx="8">
                  <c:v>another political party</c:v>
                </c:pt>
              </c:strCache>
            </c:strRef>
          </c:cat>
          <c:val>
            <c:numRef>
              <c:f>Sheet24!$F$7:$F$15</c:f>
              <c:numCache>
                <c:ptCount val="9"/>
                <c:pt idx="0">
                  <c:v>32.06751054852321</c:v>
                </c:pt>
                <c:pt idx="1">
                  <c:v>19.40928270042194</c:v>
                </c:pt>
                <c:pt idx="2">
                  <c:v>14.767932489451477</c:v>
                </c:pt>
                <c:pt idx="3">
                  <c:v>7.59493670886076</c:v>
                </c:pt>
                <c:pt idx="4">
                  <c:v>6.329113924050633</c:v>
                </c:pt>
                <c:pt idx="5">
                  <c:v>4.641350210970464</c:v>
                </c:pt>
                <c:pt idx="6">
                  <c:v>4.219409282700422</c:v>
                </c:pt>
                <c:pt idx="7">
                  <c:v>2.5316455696202533</c:v>
                </c:pt>
                <c:pt idx="8">
                  <c:v>0.8438818565400843</c:v>
                </c:pt>
              </c:numCache>
            </c:numRef>
          </c:val>
        </c:ser>
        <c:axId val="57412514"/>
        <c:axId val="46950579"/>
      </c:barChart>
      <c:catAx>
        <c:axId val="57412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50579"/>
        <c:crosses val="autoZero"/>
        <c:auto val="1"/>
        <c:lblOffset val="100"/>
        <c:noMultiLvlLbl val="0"/>
      </c:catAx>
      <c:valAx>
        <c:axId val="46950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responding positively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4125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Q25: Which, if any, of the following things have you done in the last year or two?  N=237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"/>
          <c:w val="0.9435"/>
          <c:h val="0.9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Sheet25!$H$9</c:f>
              <c:strCache>
                <c:ptCount val="1"/>
                <c:pt idx="0">
                  <c:v>% yes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CC00"/>
                </a:gs>
                <a:gs pos="100000">
                  <a:srgbClr val="FF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Sheet25!$E$10:$E$18</c:f>
              <c:strCache>
                <c:ptCount val="9"/>
                <c:pt idx="0">
                  <c:v>read or watched TV about wildlife, conservation, natural resources or the 3rd world</c:v>
                </c:pt>
                <c:pt idx="1">
                  <c:v>selected one product over another because of its environmentally freidnly packaging, formulation or advertising</c:v>
                </c:pt>
                <c:pt idx="2">
                  <c:v>given or raised money for wildlife, conservation or 3rd world charities</c:v>
                </c:pt>
                <c:pt idx="3">
                  <c:v>requested information from an organisation dealing with wildlife, conservation, natural resources or the 3rd world</c:v>
                </c:pt>
                <c:pt idx="4">
                  <c:v>been a member of an environmental group or charity (even if you joined more than 2 years ago)</c:v>
                </c:pt>
                <c:pt idx="5">
                  <c:v>subscribed to a magazine concerned with wildlife, conservation, natural resources or the 3rd world</c:v>
                </c:pt>
                <c:pt idx="6">
                  <c:v>visited or written a letter to an MP or councillor about wildlife, conservation, natural resources or the 3rd world</c:v>
                </c:pt>
                <c:pt idx="7">
                  <c:v>campaigned about an environmental issue</c:v>
                </c:pt>
                <c:pt idx="8">
                  <c:v>written a letter for publication about wildlife, conservation, natural resources or the 3rd world</c:v>
                </c:pt>
              </c:strCache>
            </c:strRef>
          </c:cat>
          <c:val>
            <c:numRef>
              <c:f>Sheet25!$H$10:$H$18</c:f>
              <c:numCache>
                <c:ptCount val="9"/>
                <c:pt idx="0">
                  <c:v>93.24894514767934</c:v>
                </c:pt>
                <c:pt idx="1">
                  <c:v>76.37130801687763</c:v>
                </c:pt>
                <c:pt idx="2">
                  <c:v>75.9493670886076</c:v>
                </c:pt>
                <c:pt idx="3">
                  <c:v>37.552742616033754</c:v>
                </c:pt>
                <c:pt idx="4">
                  <c:v>37.130801687763714</c:v>
                </c:pt>
                <c:pt idx="5">
                  <c:v>35.0210970464135</c:v>
                </c:pt>
                <c:pt idx="6">
                  <c:v>24.47257383966245</c:v>
                </c:pt>
                <c:pt idx="7">
                  <c:v>13.924050632911392</c:v>
                </c:pt>
                <c:pt idx="8">
                  <c:v>5.063291139240507</c:v>
                </c:pt>
              </c:numCache>
            </c:numRef>
          </c:val>
        </c:ser>
        <c:axId val="19902028"/>
        <c:axId val="44900525"/>
      </c:bar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00525"/>
        <c:crosses val="autoZero"/>
        <c:auto val="1"/>
        <c:lblOffset val="100"/>
        <c:noMultiLvlLbl val="0"/>
      </c:catAx>
      <c:valAx>
        <c:axId val="44900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responding positively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020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Q26: Which, if any, of these things do you do, or have you done in the last 12 months as a result of concern for the environment?  N=237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425"/>
          <c:h val="0.8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Sheet26!$F$4</c:f>
              <c:strCache>
                <c:ptCount val="1"/>
                <c:pt idx="0">
                  <c:v>% yes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CC00"/>
                </a:gs>
                <a:gs pos="100000">
                  <a:srgbClr val="FF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Sheet26!$C$5:$C$20</c:f>
              <c:strCache>
                <c:ptCount val="16"/>
                <c:pt idx="0">
                  <c:v>bought free-range eggs or chickens</c:v>
                </c:pt>
                <c:pt idx="1">
                  <c:v>bought food products which are organically grown</c:v>
                </c:pt>
                <c:pt idx="2">
                  <c:v>bought household, domestic, or toiletry products that have not been tested on animals</c:v>
                </c:pt>
                <c:pt idx="3">
                  <c:v>bought products made from recycled material</c:v>
                </c:pt>
                <c:pt idx="4">
                  <c:v>regularly used a bottle bank</c:v>
                </c:pt>
                <c:pt idx="5">
                  <c:v>bought products which come in recycled packaging</c:v>
                </c:pt>
                <c:pt idx="6">
                  <c:v>sent your own waste paper to be recycled</c:v>
                </c:pt>
                <c:pt idx="7">
                  <c:v>avoided using chemical fertilisers or pesticides in your garden</c:v>
                </c:pt>
                <c:pt idx="8">
                  <c:v>kept down the amount of electricity and fuel your household uses</c:v>
                </c:pt>
                <c:pt idx="9">
                  <c:v>have loft insulation</c:v>
                </c:pt>
                <c:pt idx="10">
                  <c:v>bought 'environmentally friendly' phosphate-free detergents or household cleaners</c:v>
                </c:pt>
                <c:pt idx="11">
                  <c:v>bought products which come in biodegradeable packaging</c:v>
                </c:pt>
                <c:pt idx="12">
                  <c:v>avoided using the services or products of a company which you consider has a poor environmental record</c:v>
                </c:pt>
                <c:pt idx="13">
                  <c:v>kept down the amount you use your car</c:v>
                </c:pt>
                <c:pt idx="14">
                  <c:v>have a catalytic converter fitted to your car</c:v>
                </c:pt>
                <c:pt idx="15">
                  <c:v>avoided buying chlorine bleached nappies</c:v>
                </c:pt>
              </c:strCache>
            </c:strRef>
          </c:cat>
          <c:val>
            <c:numRef>
              <c:f>Sheet26!$F$5:$F$20</c:f>
              <c:numCache>
                <c:ptCount val="16"/>
                <c:pt idx="0">
                  <c:v>89.45147679324894</c:v>
                </c:pt>
                <c:pt idx="1">
                  <c:v>78.05907172995781</c:v>
                </c:pt>
                <c:pt idx="2">
                  <c:v>75.10548523206751</c:v>
                </c:pt>
                <c:pt idx="3">
                  <c:v>72.9957805907173</c:v>
                </c:pt>
                <c:pt idx="4">
                  <c:v>72.15189873417721</c:v>
                </c:pt>
                <c:pt idx="5">
                  <c:v>71.30801687763713</c:v>
                </c:pt>
                <c:pt idx="6">
                  <c:v>67.51054852320675</c:v>
                </c:pt>
                <c:pt idx="7">
                  <c:v>63.29113924050633</c:v>
                </c:pt>
                <c:pt idx="8">
                  <c:v>60.337552742616026</c:v>
                </c:pt>
                <c:pt idx="9">
                  <c:v>49.36708860759494</c:v>
                </c:pt>
                <c:pt idx="10">
                  <c:v>48.10126582278481</c:v>
                </c:pt>
                <c:pt idx="11">
                  <c:v>46.835443037974684</c:v>
                </c:pt>
                <c:pt idx="12">
                  <c:v>43.037974683544306</c:v>
                </c:pt>
                <c:pt idx="13">
                  <c:v>39.66244725738397</c:v>
                </c:pt>
                <c:pt idx="14">
                  <c:v>17.29957805907173</c:v>
                </c:pt>
                <c:pt idx="15">
                  <c:v>2.9535864978902953</c:v>
                </c:pt>
              </c:numCache>
            </c:numRef>
          </c:val>
        </c:ser>
        <c:axId val="1451542"/>
        <c:axId val="13063879"/>
      </c:barChart>
      <c:catAx>
        <c:axId val="145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063879"/>
        <c:crosses val="autoZero"/>
        <c:auto val="1"/>
        <c:lblOffset val="100"/>
        <c:noMultiLvlLbl val="0"/>
      </c:catAx>
      <c:valAx>
        <c:axId val="13063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responding positively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515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Q27: Overall, how satisfied or dissatisfied are you with your home life? 
(1=dissatisfied, 10=satisfied)  N=231, mean=8.1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25"/>
          <c:w val="0.93775"/>
          <c:h val="0.83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Sheet27!$D$7</c:f>
              <c:strCache>
                <c:ptCount val="1"/>
                <c:pt idx="0">
                  <c:v>Q27: Overall, how satisfied or dissatisfied are you with your home life? (1=dissatisfied, 10=satisfied)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CC00"/>
                </a:gs>
                <a:gs pos="100000">
                  <a:srgbClr val="FF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Sheet27!$E$25:$E$34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Sheet27!$G$25:$G$34</c:f>
              <c:numCache>
                <c:ptCount val="10"/>
                <c:pt idx="0">
                  <c:v>0.8658008658008658</c:v>
                </c:pt>
                <c:pt idx="1">
                  <c:v>0.4329004329004329</c:v>
                </c:pt>
                <c:pt idx="2">
                  <c:v>2.5974025974025974</c:v>
                </c:pt>
                <c:pt idx="3">
                  <c:v>3.463203463203463</c:v>
                </c:pt>
                <c:pt idx="4">
                  <c:v>3.896103896103896</c:v>
                </c:pt>
                <c:pt idx="5">
                  <c:v>4.761904761904762</c:v>
                </c:pt>
                <c:pt idx="6">
                  <c:v>5.194805194805195</c:v>
                </c:pt>
                <c:pt idx="7">
                  <c:v>28.13852813852814</c:v>
                </c:pt>
                <c:pt idx="8">
                  <c:v>29.43722943722944</c:v>
                </c:pt>
                <c:pt idx="9">
                  <c:v>21.21212121212121</c:v>
                </c:pt>
              </c:numCache>
            </c:numRef>
          </c:val>
        </c:ser>
        <c:axId val="50466048"/>
        <c:axId val="51541249"/>
      </c:barChart>
      <c:catAx>
        <c:axId val="5046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41249"/>
        <c:crosses val="autoZero"/>
        <c:auto val="1"/>
        <c:lblOffset val="100"/>
        <c:noMultiLvlLbl val="0"/>
      </c:catAx>
      <c:valAx>
        <c:axId val="51541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4660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Q28: Overall, how satisfied or dissatisfied are you with your work life? 
(1=dissatisfied, 10=satisfied)  N=172 complete responses, mean=7.1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25"/>
          <c:w val="0.9425"/>
          <c:h val="0.83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Sheet28!$D$7</c:f>
              <c:strCache>
                <c:ptCount val="1"/>
                <c:pt idx="0">
                  <c:v>Q28: Overall, how satisfied or dissatisfied are you with your work life? (1=dissatisfied, 10=satisfied)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CC00"/>
                </a:gs>
                <a:gs pos="100000">
                  <a:srgbClr val="FF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Sheet28!$E$25:$E$34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Sheet28!$G$25:$G$34</c:f>
              <c:numCache>
                <c:ptCount val="10"/>
                <c:pt idx="0">
                  <c:v>2.3255813953488373</c:v>
                </c:pt>
                <c:pt idx="1">
                  <c:v>2.3255813953488373</c:v>
                </c:pt>
                <c:pt idx="2">
                  <c:v>3.488372093023256</c:v>
                </c:pt>
                <c:pt idx="3">
                  <c:v>3.488372093023256</c:v>
                </c:pt>
                <c:pt idx="4">
                  <c:v>6.395348837209303</c:v>
                </c:pt>
                <c:pt idx="5">
                  <c:v>10.465116279069768</c:v>
                </c:pt>
                <c:pt idx="6">
                  <c:v>18.6046511627907</c:v>
                </c:pt>
                <c:pt idx="7">
                  <c:v>26.744186046511626</c:v>
                </c:pt>
                <c:pt idx="8">
                  <c:v>19.767441860465116</c:v>
                </c:pt>
                <c:pt idx="9">
                  <c:v>6.395348837209303</c:v>
                </c:pt>
              </c:numCache>
            </c:numRef>
          </c:val>
        </c:ser>
        <c:axId val="61218058"/>
        <c:axId val="14091611"/>
      </c:barChart>
      <c:catAx>
        <c:axId val="61218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91611"/>
        <c:crosses val="autoZero"/>
        <c:auto val="1"/>
        <c:lblOffset val="100"/>
        <c:noMultiLvlLbl val="0"/>
      </c:catAx>
      <c:valAx>
        <c:axId val="14091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180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Q1:  Percentage of participants and clients stating activity had a spiritual dimension. (N=2 to 128)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815"/>
          <c:w val="0.935"/>
          <c:h val="0.901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Sheet46!$I$6</c:f>
              <c:strCache>
                <c:ptCount val="1"/>
                <c:pt idx="0">
                  <c:v>% Of Participants Stating it was spiritual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50000">
                  <a:srgbClr val="FFFFFF"/>
                </a:gs>
                <a:gs pos="100000">
                  <a:srgbClr val="6600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Sheet46!$D$7:$D$60</c:f>
              <c:strCache>
                <c:ptCount val="54"/>
                <c:pt idx="0">
                  <c:v>A CancerCare group</c:v>
                </c:pt>
                <c:pt idx="1">
                  <c:v>Acupressure</c:v>
                </c:pt>
                <c:pt idx="2">
                  <c:v>Acupuncture</c:v>
                </c:pt>
                <c:pt idx="3">
                  <c:v>Alexander Technique</c:v>
                </c:pt>
                <c:pt idx="4">
                  <c:v>Aromatherapy</c:v>
                </c:pt>
                <c:pt idx="5">
                  <c:v>Art therapy/group</c:v>
                </c:pt>
                <c:pt idx="6">
                  <c:v>Astrology</c:v>
                </c:pt>
                <c:pt idx="7">
                  <c:v>Bahai group</c:v>
                </c:pt>
                <c:pt idx="8">
                  <c:v>Buddhist group </c:v>
                </c:pt>
                <c:pt idx="9">
                  <c:v>Chinese College of Physical Culture</c:v>
                </c:pt>
                <c:pt idx="10">
                  <c:v>Chiropractice</c:v>
                </c:pt>
                <c:pt idx="11">
                  <c:v>Circle Dancing</c:v>
                </c:pt>
                <c:pt idx="12">
                  <c:v>Counselling </c:v>
                </c:pt>
                <c:pt idx="13">
                  <c:v>Cranio-sacral therapy</c:v>
                </c:pt>
                <c:pt idx="14">
                  <c:v>Energy management workshops</c:v>
                </c:pt>
                <c:pt idx="15">
                  <c:v>Flower essences therapy</c:v>
                </c:pt>
                <c:pt idx="16">
                  <c:v>Foot massage</c:v>
                </c:pt>
                <c:pt idx="17">
                  <c:v>GreenSpirit group</c:v>
                </c:pt>
                <c:pt idx="18">
                  <c:v>Healing/spiritual healing</c:v>
                </c:pt>
                <c:pt idx="19">
                  <c:v>Herbalism</c:v>
                </c:pt>
                <c:pt idx="20">
                  <c:v>Homeopathy</c:v>
                </c:pt>
                <c:pt idx="21">
                  <c:v>Hypnotherapy</c:v>
                </c:pt>
                <c:pt idx="22">
                  <c:v>Indian Head massage</c:v>
                </c:pt>
                <c:pt idx="23">
                  <c:v>Inter-faith group</c:v>
                </c:pt>
                <c:pt idx="24">
                  <c:v>Iona Group</c:v>
                </c:pt>
                <c:pt idx="25">
                  <c:v>Kinaesiology</c:v>
                </c:pt>
                <c:pt idx="26">
                  <c:v>Massage</c:v>
                </c:pt>
                <c:pt idx="27">
                  <c:v>Meridian therapy</c:v>
                </c:pt>
                <c:pt idx="28">
                  <c:v>Metamorphic technique</c:v>
                </c:pt>
                <c:pt idx="29">
                  <c:v>Naturopathy</c:v>
                </c:pt>
                <c:pt idx="30">
                  <c:v>Nutritional therapy</c:v>
                </c:pt>
                <c:pt idx="31">
                  <c:v>Osteopathy</c:v>
                </c:pt>
                <c:pt idx="32">
                  <c:v>Pagan activities</c:v>
                </c:pt>
                <c:pt idx="33">
                  <c:v>Palm readings</c:v>
                </c:pt>
                <c:pt idx="34">
                  <c:v>Play therapy</c:v>
                </c:pt>
                <c:pt idx="35">
                  <c:v>Psychic consultancy</c:v>
                </c:pt>
                <c:pt idx="36">
                  <c:v>Psychotherapy</c:v>
                </c:pt>
                <c:pt idx="37">
                  <c:v>Rebirthing</c:v>
                </c:pt>
                <c:pt idx="38">
                  <c:v>Reflexology</c:v>
                </c:pt>
                <c:pt idx="39">
                  <c:v>Reiki</c:v>
                </c:pt>
                <c:pt idx="40">
                  <c:v>Relaxation therapy</c:v>
                </c:pt>
                <c:pt idx="41">
                  <c:v>Sai Baba group</c:v>
                </c:pt>
                <c:pt idx="42">
                  <c:v>Sea of Faith group</c:v>
                </c:pt>
                <c:pt idx="43">
                  <c:v>Shiatsu</c:v>
                </c:pt>
                <c:pt idx="44">
                  <c:v>Spinal touch therapy</c:v>
                </c:pt>
                <c:pt idx="45">
                  <c:v>Tai Chi / Chi Kung</c:v>
                </c:pt>
                <c:pt idx="46">
                  <c:v>Taize singing group</c:v>
                </c:pt>
                <c:pt idx="47">
                  <c:v>Tarot card reading</c:v>
                </c:pt>
                <c:pt idx="48">
                  <c:v>True Vision group</c:v>
                </c:pt>
                <c:pt idx="49">
                  <c:v>Universal Peace dancing</c:v>
                </c:pt>
                <c:pt idx="50">
                  <c:v>Vision therapy (not opticians)</c:v>
                </c:pt>
                <c:pt idx="51">
                  <c:v>Wild Women group</c:v>
                </c:pt>
                <c:pt idx="52">
                  <c:v>Women’s spirituality group</c:v>
                </c:pt>
                <c:pt idx="53">
                  <c:v>Yoga</c:v>
                </c:pt>
              </c:strCache>
            </c:strRef>
          </c:cat>
          <c:val>
            <c:numRef>
              <c:f>Sheet46!$I$7:$I$60</c:f>
              <c:numCache>
                <c:ptCount val="54"/>
                <c:pt idx="0">
                  <c:v>15.789473684210526</c:v>
                </c:pt>
                <c:pt idx="1">
                  <c:v>41.66666666666667</c:v>
                </c:pt>
                <c:pt idx="2">
                  <c:v>27.450980392156865</c:v>
                </c:pt>
                <c:pt idx="3">
                  <c:v>28.57142857142857</c:v>
                </c:pt>
                <c:pt idx="4">
                  <c:v>27.835051546391753</c:v>
                </c:pt>
                <c:pt idx="5">
                  <c:v>35</c:v>
                </c:pt>
                <c:pt idx="6">
                  <c:v>47.22222222222222</c:v>
                </c:pt>
                <c:pt idx="7">
                  <c:v>92.3076923076923</c:v>
                </c:pt>
                <c:pt idx="8">
                  <c:v>81.3953488372093</c:v>
                </c:pt>
                <c:pt idx="9">
                  <c:v>22.22222222222222</c:v>
                </c:pt>
                <c:pt idx="10">
                  <c:v>8.333333333333332</c:v>
                </c:pt>
                <c:pt idx="11">
                  <c:v>55.319148936170215</c:v>
                </c:pt>
                <c:pt idx="12">
                  <c:v>40</c:v>
                </c:pt>
                <c:pt idx="13">
                  <c:v>64.70588235294117</c:v>
                </c:pt>
                <c:pt idx="14">
                  <c:v>71.42857142857143</c:v>
                </c:pt>
                <c:pt idx="15">
                  <c:v>51.85185185185185</c:v>
                </c:pt>
                <c:pt idx="16">
                  <c:v>25</c:v>
                </c:pt>
                <c:pt idx="17">
                  <c:v>80</c:v>
                </c:pt>
                <c:pt idx="18">
                  <c:v>89.58333333333334</c:v>
                </c:pt>
                <c:pt idx="19">
                  <c:v>25</c:v>
                </c:pt>
                <c:pt idx="20">
                  <c:v>42.04545454545455</c:v>
                </c:pt>
                <c:pt idx="21">
                  <c:v>33.33333333333333</c:v>
                </c:pt>
                <c:pt idx="22">
                  <c:v>28.000000000000004</c:v>
                </c:pt>
                <c:pt idx="23">
                  <c:v>89.47368421052632</c:v>
                </c:pt>
                <c:pt idx="24">
                  <c:v>100</c:v>
                </c:pt>
                <c:pt idx="25">
                  <c:v>30.76923076923077</c:v>
                </c:pt>
                <c:pt idx="26">
                  <c:v>24.719101123595504</c:v>
                </c:pt>
                <c:pt idx="27">
                  <c:v>50</c:v>
                </c:pt>
                <c:pt idx="28">
                  <c:v>55.55555555555556</c:v>
                </c:pt>
                <c:pt idx="29">
                  <c:v>0</c:v>
                </c:pt>
                <c:pt idx="30">
                  <c:v>28.57142857142857</c:v>
                </c:pt>
                <c:pt idx="31">
                  <c:v>9.67741935483871</c:v>
                </c:pt>
                <c:pt idx="32">
                  <c:v>81.81818181818183</c:v>
                </c:pt>
                <c:pt idx="33">
                  <c:v>15.384615384615385</c:v>
                </c:pt>
                <c:pt idx="34">
                  <c:v>100</c:v>
                </c:pt>
                <c:pt idx="35">
                  <c:v>72.72727272727273</c:v>
                </c:pt>
                <c:pt idx="36">
                  <c:v>60</c:v>
                </c:pt>
                <c:pt idx="37">
                  <c:v>75</c:v>
                </c:pt>
                <c:pt idx="38">
                  <c:v>21.518987341772153</c:v>
                </c:pt>
                <c:pt idx="39">
                  <c:v>63.934426229508205</c:v>
                </c:pt>
                <c:pt idx="40">
                  <c:v>47.05882352941176</c:v>
                </c:pt>
                <c:pt idx="41">
                  <c:v>80</c:v>
                </c:pt>
                <c:pt idx="42">
                  <c:v>85.71428571428571</c:v>
                </c:pt>
                <c:pt idx="43">
                  <c:v>40</c:v>
                </c:pt>
                <c:pt idx="44">
                  <c:v>33.33333333333333</c:v>
                </c:pt>
                <c:pt idx="45">
                  <c:v>55.55555555555556</c:v>
                </c:pt>
                <c:pt idx="46">
                  <c:v>89.47368421052632</c:v>
                </c:pt>
                <c:pt idx="47">
                  <c:v>43.333333333333336</c:v>
                </c:pt>
                <c:pt idx="48">
                  <c:v>100</c:v>
                </c:pt>
                <c:pt idx="49">
                  <c:v>90</c:v>
                </c:pt>
                <c:pt idx="50">
                  <c:v>40</c:v>
                </c:pt>
                <c:pt idx="51">
                  <c:v>50</c:v>
                </c:pt>
                <c:pt idx="52">
                  <c:v>100</c:v>
                </c:pt>
                <c:pt idx="53">
                  <c:v>50.78125</c:v>
                </c:pt>
              </c:numCache>
            </c:numRef>
          </c:val>
        </c:ser>
        <c:gapWidth val="50"/>
        <c:axId val="31906476"/>
        <c:axId val="18722829"/>
      </c:bar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8722829"/>
        <c:crosses val="autoZero"/>
        <c:auto val="1"/>
        <c:lblOffset val="100"/>
        <c:noMultiLvlLbl val="0"/>
      </c:catAx>
      <c:valAx>
        <c:axId val="1872282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participants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9064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Q33: are you male or female?  N=235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Sheet30!$C$5</c:f>
              <c:strCache>
                <c:ptCount val="1"/>
                <c:pt idx="0">
                  <c:v>Q33: are you male or female?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Sheet30!$D$7:$D$8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Sheet30!$E$7:$E$8</c:f>
              <c:numCache>
                <c:ptCount val="2"/>
                <c:pt idx="0">
                  <c:v>44</c:v>
                </c:pt>
                <c:pt idx="1">
                  <c:v>191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Q34: How old are you?  N=235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175"/>
          <c:w val="0.94075"/>
          <c:h val="0.86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Sheet31!$C$3</c:f>
              <c:strCache>
                <c:ptCount val="1"/>
                <c:pt idx="0">
                  <c:v>Q34: how old are you?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CC00"/>
                </a:gs>
                <a:gs pos="100000">
                  <a:srgbClr val="FF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Sheet31!$D$5:$D$16</c:f>
              <c:strCache>
                <c:ptCount val="12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 and over</c:v>
                </c:pt>
              </c:strCache>
            </c:strRef>
          </c:cat>
          <c:val>
            <c:numRef>
              <c:f>Sheet31!$J$5:$J$16</c:f>
              <c:numCache>
                <c:ptCount val="12"/>
                <c:pt idx="0">
                  <c:v>0.425531914893617</c:v>
                </c:pt>
                <c:pt idx="1">
                  <c:v>0.851063829787234</c:v>
                </c:pt>
                <c:pt idx="2">
                  <c:v>4.680851063829787</c:v>
                </c:pt>
                <c:pt idx="3">
                  <c:v>11.063829787234042</c:v>
                </c:pt>
                <c:pt idx="4">
                  <c:v>10.212765957446807</c:v>
                </c:pt>
                <c:pt idx="5">
                  <c:v>13.617021276595745</c:v>
                </c:pt>
                <c:pt idx="6">
                  <c:v>17.02127659574468</c:v>
                </c:pt>
                <c:pt idx="7">
                  <c:v>14.042553191489363</c:v>
                </c:pt>
                <c:pt idx="8">
                  <c:v>10.212765957446807</c:v>
                </c:pt>
                <c:pt idx="9">
                  <c:v>7.659574468085106</c:v>
                </c:pt>
                <c:pt idx="10">
                  <c:v>7.234042553191489</c:v>
                </c:pt>
                <c:pt idx="11">
                  <c:v>2.9787234042553195</c:v>
                </c:pt>
              </c:numCache>
            </c:numRef>
          </c:val>
        </c:ser>
        <c:axId val="59715636"/>
        <c:axId val="569813"/>
      </c:barChart>
      <c:catAx>
        <c:axId val="5971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age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813"/>
        <c:crosses val="autoZero"/>
        <c:auto val="1"/>
        <c:lblOffset val="100"/>
        <c:noMultiLvlLbl val="0"/>
      </c:catAx>
      <c:valAx>
        <c:axId val="569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7156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1: Number of Respondants by Age and Sex, N=235 
(2 respondents failed to answer these questions)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3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Sheet32!$E$7</c:f>
              <c:strCache>
                <c:ptCount val="1"/>
                <c:pt idx="0">
                  <c:v>male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50000">
                  <a:srgbClr val="FFFFCC"/>
                </a:gs>
                <a:gs pos="100000">
                  <a:srgbClr val="CC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Sheet32!$D$8:$D$19</c:f>
              <c:strCache>
                <c:ptCount val="12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 and over</c:v>
                </c:pt>
              </c:strCache>
            </c:strRef>
          </c:cat>
          <c:val>
            <c:numRef>
              <c:f>Sheet32!$E$8:$E$19</c:f>
              <c:numCache>
                <c:ptCount val="12"/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Sheet32!$F$7</c:f>
              <c:strCache>
                <c:ptCount val="1"/>
                <c:pt idx="0">
                  <c:v>female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50000">
                  <a:srgbClr val="FF9900"/>
                </a:gs>
                <a:gs pos="100000">
                  <a:srgbClr val="8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Sheet32!$D$8:$D$19</c:f>
              <c:strCache>
                <c:ptCount val="12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 and over</c:v>
                </c:pt>
              </c:strCache>
            </c:strRef>
          </c:cat>
          <c:val>
            <c:numRef>
              <c:f>Sheet32!$F$8:$F$19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24</c:v>
                </c:pt>
                <c:pt idx="4">
                  <c:v>18</c:v>
                </c:pt>
                <c:pt idx="5">
                  <c:v>30</c:v>
                </c:pt>
                <c:pt idx="6">
                  <c:v>30</c:v>
                </c:pt>
                <c:pt idx="7">
                  <c:v>28</c:v>
                </c:pt>
                <c:pt idx="8">
                  <c:v>20</c:v>
                </c:pt>
                <c:pt idx="9">
                  <c:v>14</c:v>
                </c:pt>
                <c:pt idx="10">
                  <c:v>12</c:v>
                </c:pt>
                <c:pt idx="11">
                  <c:v>5</c:v>
                </c:pt>
              </c:numCache>
            </c:numRef>
          </c:val>
        </c:ser>
        <c:axId val="5128318"/>
        <c:axId val="46154863"/>
      </c:barChart>
      <c:catAx>
        <c:axId val="5128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54863"/>
        <c:crosses val="autoZero"/>
        <c:auto val="1"/>
        <c:lblOffset val="100"/>
        <c:noMultiLvlLbl val="0"/>
      </c:catAx>
      <c:valAx>
        <c:axId val="46154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83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15725"/>
          <c:w val="0.08075"/>
          <c:h val="0.09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Percentage of respondents by Age and Sex, N=235  (2 respondents failed to answer these questions)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Sheet32!$K$7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Sheet32!$J$8:$J$19</c:f>
              <c:strCache>
                <c:ptCount val="12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 and over</c:v>
                </c:pt>
              </c:strCache>
            </c:strRef>
          </c:cat>
          <c:val>
            <c:numRef>
              <c:f>Sheet32!$K$8:$K$19</c:f>
              <c:numCache>
                <c:ptCount val="12"/>
                <c:pt idx="0">
                  <c:v>0</c:v>
                </c:pt>
                <c:pt idx="1">
                  <c:v>0.425531914893617</c:v>
                </c:pt>
                <c:pt idx="2">
                  <c:v>1.276595744680851</c:v>
                </c:pt>
                <c:pt idx="3">
                  <c:v>0.851063829787234</c:v>
                </c:pt>
                <c:pt idx="4">
                  <c:v>2.553191489361702</c:v>
                </c:pt>
                <c:pt idx="5">
                  <c:v>0.851063829787234</c:v>
                </c:pt>
                <c:pt idx="6">
                  <c:v>4.25531914893617</c:v>
                </c:pt>
                <c:pt idx="7">
                  <c:v>2.127659574468085</c:v>
                </c:pt>
                <c:pt idx="8">
                  <c:v>1.702127659574468</c:v>
                </c:pt>
                <c:pt idx="9">
                  <c:v>1.702127659574468</c:v>
                </c:pt>
                <c:pt idx="10">
                  <c:v>2.127659574468085</c:v>
                </c:pt>
                <c:pt idx="11">
                  <c:v>0.851063829787234</c:v>
                </c:pt>
              </c:numCache>
            </c:numRef>
          </c:val>
        </c:ser>
        <c:ser>
          <c:idx val="1"/>
          <c:order val="1"/>
          <c:tx>
            <c:strRef>
              <c:f>Sheet32!$L$7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Sheet32!$J$8:$J$19</c:f>
              <c:strCache>
                <c:ptCount val="12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 and over</c:v>
                </c:pt>
              </c:strCache>
            </c:strRef>
          </c:cat>
          <c:val>
            <c:numRef>
              <c:f>Sheet32!$L$8:$L$19</c:f>
              <c:numCache>
                <c:ptCount val="12"/>
                <c:pt idx="0">
                  <c:v>0.425531914893617</c:v>
                </c:pt>
                <c:pt idx="1">
                  <c:v>0.425531914893617</c:v>
                </c:pt>
                <c:pt idx="2">
                  <c:v>3.404255319148936</c:v>
                </c:pt>
                <c:pt idx="3">
                  <c:v>10.212765957446807</c:v>
                </c:pt>
                <c:pt idx="4">
                  <c:v>7.659574468085106</c:v>
                </c:pt>
                <c:pt idx="5">
                  <c:v>12.76595744680851</c:v>
                </c:pt>
                <c:pt idx="6">
                  <c:v>12.76595744680851</c:v>
                </c:pt>
                <c:pt idx="7">
                  <c:v>11.914893617021278</c:v>
                </c:pt>
                <c:pt idx="8">
                  <c:v>8.51063829787234</c:v>
                </c:pt>
                <c:pt idx="9">
                  <c:v>5.957446808510639</c:v>
                </c:pt>
                <c:pt idx="10">
                  <c:v>5.106382978723404</c:v>
                </c:pt>
                <c:pt idx="11">
                  <c:v>2.127659574468085</c:v>
                </c:pt>
              </c:numCache>
            </c:numRef>
          </c:val>
        </c:ser>
        <c:ser>
          <c:idx val="2"/>
          <c:order val="2"/>
          <c:tx>
            <c:strRef>
              <c:f>Sheet32!$M$7</c:f>
              <c:strCache>
                <c:ptCount val="1"/>
                <c:pt idx="0">
                  <c:v>all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Sheet32!$J$8:$J$19</c:f>
              <c:strCache>
                <c:ptCount val="12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 and over</c:v>
                </c:pt>
              </c:strCache>
            </c:strRef>
          </c:cat>
          <c:val>
            <c:numRef>
              <c:f>Sheet32!$M$8:$M$19</c:f>
              <c:numCache>
                <c:ptCount val="12"/>
                <c:pt idx="0">
                  <c:v>0.425531914893617</c:v>
                </c:pt>
                <c:pt idx="1">
                  <c:v>0.851063829787234</c:v>
                </c:pt>
                <c:pt idx="2">
                  <c:v>4.680851063829787</c:v>
                </c:pt>
                <c:pt idx="3">
                  <c:v>11.063829787234042</c:v>
                </c:pt>
                <c:pt idx="4">
                  <c:v>10.212765957446807</c:v>
                </c:pt>
                <c:pt idx="5">
                  <c:v>13.617021276595745</c:v>
                </c:pt>
                <c:pt idx="6">
                  <c:v>17.02127659574468</c:v>
                </c:pt>
                <c:pt idx="7">
                  <c:v>14.042553191489363</c:v>
                </c:pt>
                <c:pt idx="8">
                  <c:v>10.212765957446809</c:v>
                </c:pt>
                <c:pt idx="9">
                  <c:v>7.659574468085107</c:v>
                </c:pt>
                <c:pt idx="10">
                  <c:v>7.234042553191489</c:v>
                </c:pt>
                <c:pt idx="11">
                  <c:v>2.978723404255319</c:v>
                </c:pt>
              </c:numCache>
            </c:numRef>
          </c:val>
        </c:ser>
        <c:axId val="12740584"/>
        <c:axId val="47556393"/>
      </c:bar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56393"/>
        <c:crosses val="autoZero"/>
        <c:auto val="1"/>
        <c:lblOffset val="100"/>
        <c:noMultiLvlLbl val="0"/>
      </c:catAx>
      <c:valAx>
        <c:axId val="47556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40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Q35:  All in all, how would you describe your state of health these days?  N=231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Sheet33!$C$5</c:f>
              <c:strCache>
                <c:ptCount val="1"/>
                <c:pt idx="0">
                  <c:v>Q35:  All in all, how would you describe your state of health these days?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Sheet33!$D$7:$D$11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fair</c:v>
                </c:pt>
                <c:pt idx="3">
                  <c:v>poor</c:v>
                </c:pt>
                <c:pt idx="4">
                  <c:v>very poor</c:v>
                </c:pt>
              </c:strCache>
            </c:strRef>
          </c:cat>
          <c:val>
            <c:numRef>
              <c:f>Sheet33!$E$7:$E$11</c:f>
              <c:numCache>
                <c:ptCount val="5"/>
                <c:pt idx="0">
                  <c:v>49</c:v>
                </c:pt>
                <c:pt idx="1">
                  <c:v>116</c:v>
                </c:pt>
                <c:pt idx="2">
                  <c:v>59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Question 36:   Are you currently...  (N=229)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Sheet34!$C$5</c:f>
              <c:strCache>
                <c:ptCount val="1"/>
                <c:pt idx="0">
                  <c:v>Q36: Are you currently...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Sheet34!$D$7:$D$11</c:f>
              <c:strCache>
                <c:ptCount val="5"/>
                <c:pt idx="0">
                  <c:v>living with husband or wife</c:v>
                </c:pt>
                <c:pt idx="1">
                  <c:v>living with partner</c:v>
                </c:pt>
                <c:pt idx="2">
                  <c:v>lone parent living with children</c:v>
                </c:pt>
                <c:pt idx="3">
                  <c:v>living with non-family members</c:v>
                </c:pt>
                <c:pt idx="4">
                  <c:v>living alone</c:v>
                </c:pt>
              </c:strCache>
            </c:strRef>
          </c:cat>
          <c:val>
            <c:numRef>
              <c:f>Sheet34!$E$7:$E$11</c:f>
              <c:numCache>
                <c:ptCount val="5"/>
                <c:pt idx="0">
                  <c:v>116</c:v>
                </c:pt>
                <c:pt idx="1">
                  <c:v>33</c:v>
                </c:pt>
                <c:pt idx="2">
                  <c:v>19</c:v>
                </c:pt>
                <c:pt idx="3">
                  <c:v>4</c:v>
                </c:pt>
                <c:pt idx="4">
                  <c:v>57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Q37: What is your marital status?  (N=233)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Sheet35!$C$7</c:f>
              <c:strCache>
                <c:ptCount val="1"/>
                <c:pt idx="0">
                  <c:v>Q37: what is your marital status?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Sheet35!$D$9:$D$13</c:f>
              <c:strCache>
                <c:ptCount val="5"/>
                <c:pt idx="0">
                  <c:v>never married</c:v>
                </c:pt>
                <c:pt idx="1">
                  <c:v>presently married</c:v>
                </c:pt>
                <c:pt idx="2">
                  <c:v>divorced</c:v>
                </c:pt>
                <c:pt idx="3">
                  <c:v>separated</c:v>
                </c:pt>
                <c:pt idx="4">
                  <c:v>widowed</c:v>
                </c:pt>
              </c:strCache>
            </c:strRef>
          </c:cat>
          <c:val>
            <c:numRef>
              <c:f>Sheet35!$E$9:$E$13</c:f>
              <c:numCache>
                <c:ptCount val="5"/>
                <c:pt idx="0">
                  <c:v>49</c:v>
                </c:pt>
                <c:pt idx="1">
                  <c:v>119</c:v>
                </c:pt>
                <c:pt idx="2">
                  <c:v>32</c:v>
                </c:pt>
                <c:pt idx="3">
                  <c:v>12</c:v>
                </c:pt>
                <c:pt idx="4">
                  <c:v>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Q38: Are there any children under the age of 18 living in your household?  (N=233)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Sheet36!$C$3</c:f>
              <c:strCache>
                <c:ptCount val="1"/>
                <c:pt idx="0">
                  <c:v>Q38: are there any children under the age of 18 living in your household?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Sheet36!$D$5:$D$6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Sheet36!$E$5:$E$6</c:f>
              <c:numCache>
                <c:ptCount val="2"/>
                <c:pt idx="0">
                  <c:v>189</c:v>
                </c:pt>
                <c:pt idx="1">
                  <c:v>44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Q39:  How may adults (including yourself) do you have in your household aged 18 or over?  N=234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Sheet37!$C$4</c:f>
              <c:strCache>
                <c:ptCount val="1"/>
                <c:pt idx="0">
                  <c:v>Q39:  How may adults (including yourself) do you have in your household aged 18 or over?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Sheet37!$D$6:$D$11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Sheet37!$E$6:$E$11</c:f>
              <c:numCache>
                <c:ptCount val="6"/>
                <c:pt idx="0">
                  <c:v>13</c:v>
                </c:pt>
                <c:pt idx="1">
                  <c:v>65</c:v>
                </c:pt>
                <c:pt idx="2">
                  <c:v>130</c:v>
                </c:pt>
                <c:pt idx="3">
                  <c:v>17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Q40:  Which member or your household is the Chief Income Earner...?  (N=229)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Sheet38!$C$5</c:f>
              <c:strCache>
                <c:ptCount val="1"/>
                <c:pt idx="0">
                  <c:v>Q40:  Which member or your household is the Chief Income Earner...?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Sheet38!$D$7:$D$9</c:f>
              <c:strCache>
                <c:ptCount val="3"/>
                <c:pt idx="0">
                  <c:v>myself</c:v>
                </c:pt>
                <c:pt idx="1">
                  <c:v>partner or spouse</c:v>
                </c:pt>
                <c:pt idx="2">
                  <c:v>other</c:v>
                </c:pt>
              </c:strCache>
            </c:strRef>
          </c:cat>
          <c:val>
            <c:numRef>
              <c:f>Sheet38!$E$7:$E$9</c:f>
              <c:numCache>
                <c:ptCount val="3"/>
                <c:pt idx="0">
                  <c:v>118</c:v>
                </c:pt>
                <c:pt idx="1">
                  <c:v>87</c:v>
                </c:pt>
                <c:pt idx="2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Question 3: Most important reasons for originally trying this activity or therapy, N=237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"/>
          <c:w val="0.9252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Sheet1!$C$25</c:f>
              <c:strCache>
                <c:ptCount val="1"/>
                <c:pt idx="0">
                  <c:v>% choosing as first reason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Sheet1!$D$6:$Q$6</c:f>
              <c:strCache>
                <c:ptCount val="14"/>
                <c:pt idx="0">
                  <c:v>health and fitness</c:v>
                </c:pt>
                <c:pt idx="1">
                  <c:v> stress relief</c:v>
                </c:pt>
                <c:pt idx="2">
                  <c:v>'pleasure, enjoyment or 'a treat'</c:v>
                </c:pt>
                <c:pt idx="3">
                  <c:v>looking for personal growth</c:v>
                </c:pt>
                <c:pt idx="4">
                  <c:v> looking for spiritual growth</c:v>
                </c:pt>
                <c:pt idx="5">
                  <c:v> to meet like minded people</c:v>
                </c:pt>
                <c:pt idx="6">
                  <c:v> 'time out' of daily routines</c:v>
                </c:pt>
                <c:pt idx="7">
                  <c:v>bodily pain or illness</c:v>
                </c:pt>
                <c:pt idx="8">
                  <c:v>emotional support or human contact</c:v>
                </c:pt>
                <c:pt idx="9">
                  <c:v> dissatisfaction with mainstream medicine</c:v>
                </c:pt>
                <c:pt idx="10">
                  <c:v> to complement mainstream medical treatment</c:v>
                </c:pt>
                <c:pt idx="11">
                  <c:v> life crisis (such as a relationship break-up, bereavement or job loss)</c:v>
                </c:pt>
                <c:pt idx="12">
                  <c:v>other</c:v>
                </c:pt>
                <c:pt idx="13">
                  <c:v>don't know</c:v>
                </c:pt>
              </c:strCache>
            </c:strRef>
          </c:cat>
          <c:val>
            <c:numRef>
              <c:f>Sheet1!$D$25:$Q$25</c:f>
              <c:numCache>
                <c:ptCount val="14"/>
                <c:pt idx="0">
                  <c:v>23.20675105485232</c:v>
                </c:pt>
                <c:pt idx="1">
                  <c:v>15.18987341772152</c:v>
                </c:pt>
                <c:pt idx="2">
                  <c:v>7.59493670886076</c:v>
                </c:pt>
                <c:pt idx="3">
                  <c:v>13.502109704641349</c:v>
                </c:pt>
                <c:pt idx="4">
                  <c:v>19.40928270042194</c:v>
                </c:pt>
                <c:pt idx="5">
                  <c:v>5.063291139240507</c:v>
                </c:pt>
                <c:pt idx="6">
                  <c:v>5.485232067510549</c:v>
                </c:pt>
                <c:pt idx="7">
                  <c:v>13.924050632911392</c:v>
                </c:pt>
                <c:pt idx="8">
                  <c:v>3.79746835443038</c:v>
                </c:pt>
                <c:pt idx="9">
                  <c:v>3.375527426160337</c:v>
                </c:pt>
                <c:pt idx="10">
                  <c:v>0.8438818565400843</c:v>
                </c:pt>
                <c:pt idx="11">
                  <c:v>6.329113924050633</c:v>
                </c:pt>
                <c:pt idx="12">
                  <c:v>4.641350210970464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Sheet1!$C$26</c:f>
              <c:strCache>
                <c:ptCount val="1"/>
                <c:pt idx="0">
                  <c:v>% choosing as top three reason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Sheet1!$D$6:$Q$6</c:f>
              <c:strCache>
                <c:ptCount val="14"/>
                <c:pt idx="0">
                  <c:v>health and fitness</c:v>
                </c:pt>
                <c:pt idx="1">
                  <c:v> stress relief</c:v>
                </c:pt>
                <c:pt idx="2">
                  <c:v>'pleasure, enjoyment or 'a treat'</c:v>
                </c:pt>
                <c:pt idx="3">
                  <c:v>looking for personal growth</c:v>
                </c:pt>
                <c:pt idx="4">
                  <c:v> looking for spiritual growth</c:v>
                </c:pt>
                <c:pt idx="5">
                  <c:v> to meet like minded people</c:v>
                </c:pt>
                <c:pt idx="6">
                  <c:v> 'time out' of daily routines</c:v>
                </c:pt>
                <c:pt idx="7">
                  <c:v>bodily pain or illness</c:v>
                </c:pt>
                <c:pt idx="8">
                  <c:v>emotional support or human contact</c:v>
                </c:pt>
                <c:pt idx="9">
                  <c:v> dissatisfaction with mainstream medicine</c:v>
                </c:pt>
                <c:pt idx="10">
                  <c:v> to complement mainstream medical treatment</c:v>
                </c:pt>
                <c:pt idx="11">
                  <c:v> life crisis (such as a relationship break-up, bereavement or job loss)</c:v>
                </c:pt>
                <c:pt idx="12">
                  <c:v>other</c:v>
                </c:pt>
                <c:pt idx="13">
                  <c:v>don't know</c:v>
                </c:pt>
              </c:strCache>
            </c:strRef>
          </c:cat>
          <c:val>
            <c:numRef>
              <c:f>Sheet1!$D$26:$Q$26</c:f>
              <c:numCache>
                <c:ptCount val="14"/>
                <c:pt idx="0">
                  <c:v>46.835443037974684</c:v>
                </c:pt>
                <c:pt idx="1">
                  <c:v>38.81856540084388</c:v>
                </c:pt>
                <c:pt idx="2">
                  <c:v>23.628691983122362</c:v>
                </c:pt>
                <c:pt idx="3">
                  <c:v>33.33333333333333</c:v>
                </c:pt>
                <c:pt idx="4">
                  <c:v>33.33333333333333</c:v>
                </c:pt>
                <c:pt idx="5">
                  <c:v>18.9873417721519</c:v>
                </c:pt>
                <c:pt idx="6">
                  <c:v>16.033755274261605</c:v>
                </c:pt>
                <c:pt idx="7">
                  <c:v>23.20675105485232</c:v>
                </c:pt>
                <c:pt idx="8">
                  <c:v>11.39240506329114</c:v>
                </c:pt>
                <c:pt idx="9">
                  <c:v>8.438818565400844</c:v>
                </c:pt>
                <c:pt idx="10">
                  <c:v>7.172995780590717</c:v>
                </c:pt>
                <c:pt idx="11">
                  <c:v>8.860759493670885</c:v>
                </c:pt>
                <c:pt idx="12">
                  <c:v>5.485232067510549</c:v>
                </c:pt>
                <c:pt idx="13">
                  <c:v>0.42194092827004215</c:v>
                </c:pt>
              </c:numCache>
            </c:numRef>
          </c:val>
        </c:ser>
        <c:ser>
          <c:idx val="2"/>
          <c:order val="2"/>
          <c:tx>
            <c:strRef>
              <c:f>Sheet1!$C$27</c:f>
              <c:strCache>
                <c:ptCount val="1"/>
                <c:pt idx="0">
                  <c:v>% choosing alltogether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Sheet1!$D$6:$Q$6</c:f>
              <c:strCache>
                <c:ptCount val="14"/>
                <c:pt idx="0">
                  <c:v>health and fitness</c:v>
                </c:pt>
                <c:pt idx="1">
                  <c:v> stress relief</c:v>
                </c:pt>
                <c:pt idx="2">
                  <c:v>'pleasure, enjoyment or 'a treat'</c:v>
                </c:pt>
                <c:pt idx="3">
                  <c:v>looking for personal growth</c:v>
                </c:pt>
                <c:pt idx="4">
                  <c:v> looking for spiritual growth</c:v>
                </c:pt>
                <c:pt idx="5">
                  <c:v> to meet like minded people</c:v>
                </c:pt>
                <c:pt idx="6">
                  <c:v> 'time out' of daily routines</c:v>
                </c:pt>
                <c:pt idx="7">
                  <c:v>bodily pain or illness</c:v>
                </c:pt>
                <c:pt idx="8">
                  <c:v>emotional support or human contact</c:v>
                </c:pt>
                <c:pt idx="9">
                  <c:v> dissatisfaction with mainstream medicine</c:v>
                </c:pt>
                <c:pt idx="10">
                  <c:v> to complement mainstream medical treatment</c:v>
                </c:pt>
                <c:pt idx="11">
                  <c:v> life crisis (such as a relationship break-up, bereavement or job loss)</c:v>
                </c:pt>
                <c:pt idx="12">
                  <c:v>other</c:v>
                </c:pt>
                <c:pt idx="13">
                  <c:v>don't know</c:v>
                </c:pt>
              </c:strCache>
            </c:strRef>
          </c:cat>
          <c:val>
            <c:numRef>
              <c:f>Sheet1!$D$27:$Q$27</c:f>
              <c:numCache>
                <c:ptCount val="14"/>
                <c:pt idx="0">
                  <c:v>52.742616033755276</c:v>
                </c:pt>
                <c:pt idx="1">
                  <c:v>48.52320675105485</c:v>
                </c:pt>
                <c:pt idx="2">
                  <c:v>43.459915611814345</c:v>
                </c:pt>
                <c:pt idx="3">
                  <c:v>39.24050632911392</c:v>
                </c:pt>
                <c:pt idx="4">
                  <c:v>38.81856540084388</c:v>
                </c:pt>
                <c:pt idx="5">
                  <c:v>27.848101265822784</c:v>
                </c:pt>
                <c:pt idx="6">
                  <c:v>27.42616033755274</c:v>
                </c:pt>
                <c:pt idx="7">
                  <c:v>27.004219409282697</c:v>
                </c:pt>
                <c:pt idx="8">
                  <c:v>20.253164556962027</c:v>
                </c:pt>
                <c:pt idx="9">
                  <c:v>15.611814345991561</c:v>
                </c:pt>
                <c:pt idx="10">
                  <c:v>11.39240506329114</c:v>
                </c:pt>
                <c:pt idx="11">
                  <c:v>10.126582278481013</c:v>
                </c:pt>
                <c:pt idx="12">
                  <c:v>7.59493670886076</c:v>
                </c:pt>
                <c:pt idx="13">
                  <c:v>0.42194092827004215</c:v>
                </c:pt>
              </c:numCache>
            </c:numRef>
          </c:val>
        </c:ser>
        <c:axId val="34287734"/>
        <c:axId val="40154151"/>
      </c:bar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54151"/>
        <c:crosses val="autoZero"/>
        <c:auto val="1"/>
        <c:lblOffset val="100"/>
        <c:noMultiLvlLbl val="0"/>
      </c:catAx>
      <c:valAx>
        <c:axId val="40154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2877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11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Q41: Which of these best describes what you and the household's Chief Income Earner were doing last week (as percentages of total respondants to each question).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35"/>
          <c:w val="0.913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Sheet39!$O$8</c:f>
              <c:strCache>
                <c:ptCount val="1"/>
                <c:pt idx="0">
                  <c:v>You (N=228)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FFFFFF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Sheet39!$N$9:$N$17</c:f>
              <c:strCache>
                <c:ptCount val="9"/>
                <c:pt idx="0">
                  <c:v>in full-time work</c:v>
                </c:pt>
                <c:pt idx="1">
                  <c:v>in full-time education</c:v>
                </c:pt>
                <c:pt idx="2">
                  <c:v>in part-time work</c:v>
                </c:pt>
                <c:pt idx="3">
                  <c:v>waiting to take up paid work in a definate job</c:v>
                </c:pt>
                <c:pt idx="4">
                  <c:v>unemployed and registered at a benefit office</c:v>
                </c:pt>
                <c:pt idx="5">
                  <c:v>unemployed and not registered</c:v>
                </c:pt>
                <c:pt idx="6">
                  <c:v>permanently sick or disabled, or wholly retired from work</c:v>
                </c:pt>
                <c:pt idx="7">
                  <c:v>looking after the home</c:v>
                </c:pt>
                <c:pt idx="8">
                  <c:v>other (please specify)</c:v>
                </c:pt>
              </c:strCache>
            </c:strRef>
          </c:cat>
          <c:val>
            <c:numRef>
              <c:f>Sheet39!$O$9:$O$17</c:f>
              <c:numCache>
                <c:ptCount val="9"/>
                <c:pt idx="0">
                  <c:v>28.50877192982456</c:v>
                </c:pt>
                <c:pt idx="1">
                  <c:v>2.631578947368421</c:v>
                </c:pt>
                <c:pt idx="2">
                  <c:v>28.07017543859649</c:v>
                </c:pt>
                <c:pt idx="3">
                  <c:v>0.8771929824561403</c:v>
                </c:pt>
                <c:pt idx="4">
                  <c:v>2.1929824561403506</c:v>
                </c:pt>
                <c:pt idx="5">
                  <c:v>1.7543859649122806</c:v>
                </c:pt>
                <c:pt idx="6">
                  <c:v>21.052631578947366</c:v>
                </c:pt>
                <c:pt idx="7">
                  <c:v>7.456140350877193</c:v>
                </c:pt>
                <c:pt idx="8">
                  <c:v>7.456140350877193</c:v>
                </c:pt>
              </c:numCache>
            </c:numRef>
          </c:val>
        </c:ser>
        <c:ser>
          <c:idx val="1"/>
          <c:order val="1"/>
          <c:tx>
            <c:strRef>
              <c:f>Sheet39!$P$8</c:f>
              <c:strCache>
                <c:ptCount val="1"/>
                <c:pt idx="0">
                  <c:v>Chief Income Earner (if not you; N=105)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FFCC00"/>
                </a:gs>
                <a:gs pos="100000">
                  <a:srgbClr val="9933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Sheet39!$N$9:$N$17</c:f>
              <c:strCache>
                <c:ptCount val="9"/>
                <c:pt idx="0">
                  <c:v>in full-time work</c:v>
                </c:pt>
                <c:pt idx="1">
                  <c:v>in full-time education</c:v>
                </c:pt>
                <c:pt idx="2">
                  <c:v>in part-time work</c:v>
                </c:pt>
                <c:pt idx="3">
                  <c:v>waiting to take up paid work in a definate job</c:v>
                </c:pt>
                <c:pt idx="4">
                  <c:v>unemployed and registered at a benefit office</c:v>
                </c:pt>
                <c:pt idx="5">
                  <c:v>unemployed and not registered</c:v>
                </c:pt>
                <c:pt idx="6">
                  <c:v>permanently sick or disabled, or wholly retired from work</c:v>
                </c:pt>
                <c:pt idx="7">
                  <c:v>looking after the home</c:v>
                </c:pt>
                <c:pt idx="8">
                  <c:v>other (please specify)</c:v>
                </c:pt>
              </c:strCache>
            </c:strRef>
          </c:cat>
          <c:val>
            <c:numRef>
              <c:f>Sheet39!$P$9:$P$17</c:f>
              <c:numCache>
                <c:ptCount val="9"/>
                <c:pt idx="0">
                  <c:v>49.523809523809526</c:v>
                </c:pt>
                <c:pt idx="1">
                  <c:v>0.9523809523809524</c:v>
                </c:pt>
                <c:pt idx="2">
                  <c:v>6.666666666666667</c:v>
                </c:pt>
                <c:pt idx="3">
                  <c:v>1.9047619047619049</c:v>
                </c:pt>
                <c:pt idx="4">
                  <c:v>0</c:v>
                </c:pt>
                <c:pt idx="5">
                  <c:v>1.9047619047619049</c:v>
                </c:pt>
                <c:pt idx="6">
                  <c:v>28.57142857142857</c:v>
                </c:pt>
                <c:pt idx="7">
                  <c:v>1.9047619047619049</c:v>
                </c:pt>
                <c:pt idx="8">
                  <c:v>8.571428571428571</c:v>
                </c:pt>
              </c:numCache>
            </c:numRef>
          </c:val>
        </c:ser>
        <c:axId val="25354354"/>
        <c:axId val="26862595"/>
      </c:barChart>
      <c:catAx>
        <c:axId val="25354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862595"/>
        <c:crosses val="autoZero"/>
        <c:auto val="1"/>
        <c:lblOffset val="100"/>
        <c:noMultiLvlLbl val="0"/>
      </c:catAx>
      <c:valAx>
        <c:axId val="26862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354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325"/>
          <c:y val="0.1535"/>
          <c:w val="0.29275"/>
          <c:h val="0.09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Q41: Which of these best describes what you and the household's Chief Income Earner were doing last week (total number of respondants to each question).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35"/>
          <c:w val="0.919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Sheet39!$O$22</c:f>
              <c:strCache>
                <c:ptCount val="1"/>
                <c:pt idx="0">
                  <c:v>You (N=228)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FFFFFF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Sheet39!$N$23:$N$31</c:f>
              <c:strCache>
                <c:ptCount val="9"/>
                <c:pt idx="0">
                  <c:v>in full-time work</c:v>
                </c:pt>
                <c:pt idx="1">
                  <c:v>in full-time education</c:v>
                </c:pt>
                <c:pt idx="2">
                  <c:v>in part-time work</c:v>
                </c:pt>
                <c:pt idx="3">
                  <c:v>waiting to take up paid work in a definate job</c:v>
                </c:pt>
                <c:pt idx="4">
                  <c:v>unemployed and registered at a benefit office</c:v>
                </c:pt>
                <c:pt idx="5">
                  <c:v>unemployed and not registered</c:v>
                </c:pt>
                <c:pt idx="6">
                  <c:v>permanently sick or disabled, or wholly retired from work</c:v>
                </c:pt>
                <c:pt idx="7">
                  <c:v>looking after the home</c:v>
                </c:pt>
                <c:pt idx="8">
                  <c:v>other (please specify)</c:v>
                </c:pt>
              </c:strCache>
            </c:strRef>
          </c:cat>
          <c:val>
            <c:numRef>
              <c:f>Sheet39!$O$23:$O$31</c:f>
              <c:numCache>
                <c:ptCount val="9"/>
                <c:pt idx="0">
                  <c:v>65</c:v>
                </c:pt>
                <c:pt idx="1">
                  <c:v>6</c:v>
                </c:pt>
                <c:pt idx="2">
                  <c:v>64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48</c:v>
                </c:pt>
                <c:pt idx="7">
                  <c:v>17</c:v>
                </c:pt>
                <c:pt idx="8">
                  <c:v>17</c:v>
                </c:pt>
              </c:numCache>
            </c:numRef>
          </c:val>
        </c:ser>
        <c:ser>
          <c:idx val="1"/>
          <c:order val="1"/>
          <c:tx>
            <c:strRef>
              <c:f>Sheet39!$P$22</c:f>
              <c:strCache>
                <c:ptCount val="1"/>
                <c:pt idx="0">
                  <c:v>Chief Income Earner (if not you; N=105)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FFCC00"/>
                </a:gs>
                <a:gs pos="100000">
                  <a:srgbClr val="9933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Sheet39!$N$23:$N$31</c:f>
              <c:strCache>
                <c:ptCount val="9"/>
                <c:pt idx="0">
                  <c:v>in full-time work</c:v>
                </c:pt>
                <c:pt idx="1">
                  <c:v>in full-time education</c:v>
                </c:pt>
                <c:pt idx="2">
                  <c:v>in part-time work</c:v>
                </c:pt>
                <c:pt idx="3">
                  <c:v>waiting to take up paid work in a definate job</c:v>
                </c:pt>
                <c:pt idx="4">
                  <c:v>unemployed and registered at a benefit office</c:v>
                </c:pt>
                <c:pt idx="5">
                  <c:v>unemployed and not registered</c:v>
                </c:pt>
                <c:pt idx="6">
                  <c:v>permanently sick or disabled, or wholly retired from work</c:v>
                </c:pt>
                <c:pt idx="7">
                  <c:v>looking after the home</c:v>
                </c:pt>
                <c:pt idx="8">
                  <c:v>other (please specify)</c:v>
                </c:pt>
              </c:strCache>
            </c:strRef>
          </c:cat>
          <c:val>
            <c:numRef>
              <c:f>Sheet39!$P$23:$P$31</c:f>
              <c:numCache>
                <c:ptCount val="9"/>
                <c:pt idx="0">
                  <c:v>52</c:v>
                </c:pt>
                <c:pt idx="1">
                  <c:v>1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30</c:v>
                </c:pt>
                <c:pt idx="7">
                  <c:v>2</c:v>
                </c:pt>
                <c:pt idx="8">
                  <c:v>9</c:v>
                </c:pt>
              </c:numCache>
            </c:numRef>
          </c:val>
        </c:ser>
        <c:axId val="40436764"/>
        <c:axId val="28386557"/>
      </c:barChart>
      <c:catAx>
        <c:axId val="40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386557"/>
        <c:crosses val="autoZero"/>
        <c:auto val="1"/>
        <c:lblOffset val="100"/>
        <c:noMultiLvlLbl val="0"/>
      </c:catAx>
      <c:valAx>
        <c:axId val="28386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Number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367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17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Q42:  What is your occupation and the Chief Income Earner's (if this is not you) occupation?  (number of respondants to each question)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35"/>
          <c:w val="0.924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Sheet40!$K$11</c:f>
              <c:strCache>
                <c:ptCount val="1"/>
                <c:pt idx="0">
                  <c:v>You N=215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FFFFFF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Sheet40!$J$12:$J$19</c:f>
              <c:strCache>
                <c:ptCount val="8"/>
                <c:pt idx="0">
                  <c:v>skilled manual worker</c:v>
                </c:pt>
                <c:pt idx="1">
                  <c:v>semi-skilled or unskilled manual worker</c:v>
                </c:pt>
                <c:pt idx="2">
                  <c:v>clerical worker</c:v>
                </c:pt>
                <c:pt idx="3">
                  <c:v>sales worker</c:v>
                </c:pt>
                <c:pt idx="4">
                  <c:v>supervisor or foreman of manual or clerical workers</c:v>
                </c:pt>
                <c:pt idx="5">
                  <c:v>professional or technical occupation</c:v>
                </c:pt>
                <c:pt idx="6">
                  <c:v>manager or senior administrator</c:v>
                </c:pt>
                <c:pt idx="7">
                  <c:v>other (please specify)</c:v>
                </c:pt>
              </c:strCache>
            </c:strRef>
          </c:cat>
          <c:val>
            <c:numRef>
              <c:f>Sheet40!$K$12:$K$19</c:f>
              <c:numCache>
                <c:ptCount val="8"/>
                <c:pt idx="0">
                  <c:v>10</c:v>
                </c:pt>
                <c:pt idx="1">
                  <c:v>6</c:v>
                </c:pt>
                <c:pt idx="2">
                  <c:v>23</c:v>
                </c:pt>
                <c:pt idx="3">
                  <c:v>11</c:v>
                </c:pt>
                <c:pt idx="4">
                  <c:v>0</c:v>
                </c:pt>
                <c:pt idx="5">
                  <c:v>80</c:v>
                </c:pt>
                <c:pt idx="6">
                  <c:v>12</c:v>
                </c:pt>
                <c:pt idx="7">
                  <c:v>73</c:v>
                </c:pt>
              </c:numCache>
            </c:numRef>
          </c:val>
        </c:ser>
        <c:ser>
          <c:idx val="1"/>
          <c:order val="1"/>
          <c:tx>
            <c:strRef>
              <c:f>Sheet40!$L$11</c:f>
              <c:strCache>
                <c:ptCount val="1"/>
                <c:pt idx="0">
                  <c:v>Chief Income Earner N=98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FF9900"/>
                </a:gs>
                <a:gs pos="100000">
                  <a:srgbClr val="9933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Sheet40!$J$12:$J$19</c:f>
              <c:strCache>
                <c:ptCount val="8"/>
                <c:pt idx="0">
                  <c:v>skilled manual worker</c:v>
                </c:pt>
                <c:pt idx="1">
                  <c:v>semi-skilled or unskilled manual worker</c:v>
                </c:pt>
                <c:pt idx="2">
                  <c:v>clerical worker</c:v>
                </c:pt>
                <c:pt idx="3">
                  <c:v>sales worker</c:v>
                </c:pt>
                <c:pt idx="4">
                  <c:v>supervisor or foreman of manual or clerical workers</c:v>
                </c:pt>
                <c:pt idx="5">
                  <c:v>professional or technical occupation</c:v>
                </c:pt>
                <c:pt idx="6">
                  <c:v>manager or senior administrator</c:v>
                </c:pt>
                <c:pt idx="7">
                  <c:v>other (please specify)</c:v>
                </c:pt>
              </c:strCache>
            </c:strRef>
          </c:cat>
          <c:val>
            <c:numRef>
              <c:f>Sheet40!$L$12:$L$19</c:f>
              <c:numCache>
                <c:ptCount val="8"/>
                <c:pt idx="0">
                  <c:v>9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38</c:v>
                </c:pt>
                <c:pt idx="6">
                  <c:v>19</c:v>
                </c:pt>
                <c:pt idx="7">
                  <c:v>24</c:v>
                </c:pt>
              </c:numCache>
            </c:numRef>
          </c:val>
        </c:ser>
        <c:axId val="54152422"/>
        <c:axId val="17609751"/>
      </c:barChart>
      <c:catAx>
        <c:axId val="5415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09751"/>
        <c:crosses val="autoZero"/>
        <c:auto val="1"/>
        <c:lblOffset val="100"/>
        <c:noMultiLvlLbl val="0"/>
      </c:catAx>
      <c:valAx>
        <c:axId val="1760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Number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52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17425"/>
          <c:w val="0.22575"/>
          <c:h val="0.08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Q42: What is you and the household's Chief Income Earner's (if this is not you) occupation 
(as percentages of total respondants to each question).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15"/>
          <c:w val="0.92525"/>
          <c:h val="0.87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Sheet40!$M$23</c:f>
              <c:strCache>
                <c:ptCount val="1"/>
                <c:pt idx="0">
                  <c:v>You N=215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Sheet40!$J$24:$J$31</c:f>
              <c:strCache>
                <c:ptCount val="8"/>
                <c:pt idx="0">
                  <c:v>skilled manual worker</c:v>
                </c:pt>
                <c:pt idx="1">
                  <c:v>semi-skilled or unskilled manual worker</c:v>
                </c:pt>
                <c:pt idx="2">
                  <c:v>clerical worker</c:v>
                </c:pt>
                <c:pt idx="3">
                  <c:v>sales worker</c:v>
                </c:pt>
                <c:pt idx="4">
                  <c:v>supervisor or foreman of manual or clerical workers</c:v>
                </c:pt>
                <c:pt idx="5">
                  <c:v>professional or technical occupation</c:v>
                </c:pt>
                <c:pt idx="6">
                  <c:v>manager or senior administrator</c:v>
                </c:pt>
                <c:pt idx="7">
                  <c:v>other (please specify)</c:v>
                </c:pt>
              </c:strCache>
            </c:strRef>
          </c:cat>
          <c:val>
            <c:numRef>
              <c:f>Sheet40!$M$24:$M$31</c:f>
              <c:numCache>
                <c:ptCount val="8"/>
                <c:pt idx="0">
                  <c:v>4.651162790697675</c:v>
                </c:pt>
                <c:pt idx="1">
                  <c:v>2.7906976744186047</c:v>
                </c:pt>
                <c:pt idx="2">
                  <c:v>10.69767441860465</c:v>
                </c:pt>
                <c:pt idx="3">
                  <c:v>5.116279069767442</c:v>
                </c:pt>
                <c:pt idx="4">
                  <c:v>0</c:v>
                </c:pt>
                <c:pt idx="5">
                  <c:v>37.2093023255814</c:v>
                </c:pt>
                <c:pt idx="6">
                  <c:v>5.5813953488372094</c:v>
                </c:pt>
                <c:pt idx="7">
                  <c:v>33.95348837209302</c:v>
                </c:pt>
              </c:numCache>
            </c:numRef>
          </c:val>
        </c:ser>
        <c:ser>
          <c:idx val="3"/>
          <c:order val="1"/>
          <c:tx>
            <c:strRef>
              <c:f>Sheet40!$N$23</c:f>
              <c:strCache>
                <c:ptCount val="1"/>
                <c:pt idx="0">
                  <c:v>Chief Income Earner N=98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FFCC00"/>
                </a:gs>
                <a:gs pos="100000">
                  <a:srgbClr val="9933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Sheet40!$J$24:$J$31</c:f>
              <c:strCache>
                <c:ptCount val="8"/>
                <c:pt idx="0">
                  <c:v>skilled manual worker</c:v>
                </c:pt>
                <c:pt idx="1">
                  <c:v>semi-skilled or unskilled manual worker</c:v>
                </c:pt>
                <c:pt idx="2">
                  <c:v>clerical worker</c:v>
                </c:pt>
                <c:pt idx="3">
                  <c:v>sales worker</c:v>
                </c:pt>
                <c:pt idx="4">
                  <c:v>supervisor or foreman of manual or clerical workers</c:v>
                </c:pt>
                <c:pt idx="5">
                  <c:v>professional or technical occupation</c:v>
                </c:pt>
                <c:pt idx="6">
                  <c:v>manager or senior administrator</c:v>
                </c:pt>
                <c:pt idx="7">
                  <c:v>other (please specify)</c:v>
                </c:pt>
              </c:strCache>
            </c:strRef>
          </c:cat>
          <c:val>
            <c:numRef>
              <c:f>Sheet40!$N$24:$N$31</c:f>
              <c:numCache>
                <c:ptCount val="8"/>
                <c:pt idx="0">
                  <c:v>9.183673469387756</c:v>
                </c:pt>
                <c:pt idx="1">
                  <c:v>4.081632653061225</c:v>
                </c:pt>
                <c:pt idx="2">
                  <c:v>2.0408163265306123</c:v>
                </c:pt>
                <c:pt idx="3">
                  <c:v>1.0204081632653061</c:v>
                </c:pt>
                <c:pt idx="4">
                  <c:v>1.0204081632653061</c:v>
                </c:pt>
                <c:pt idx="5">
                  <c:v>38.775510204081634</c:v>
                </c:pt>
                <c:pt idx="6">
                  <c:v>19.387755102040817</c:v>
                </c:pt>
                <c:pt idx="7">
                  <c:v>24.489795918367346</c:v>
                </c:pt>
              </c:numCache>
            </c:numRef>
          </c:val>
        </c:ser>
        <c:axId val="24270032"/>
        <c:axId val="17103697"/>
      </c:barChart>
      <c:catAx>
        <c:axId val="2427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103697"/>
        <c:crosses val="autoZero"/>
        <c:auto val="1"/>
        <c:lblOffset val="100"/>
        <c:noMultiLvlLbl val="0"/>
      </c:catAx>
      <c:valAx>
        <c:axId val="17103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270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5"/>
          <c:y val="0.17425"/>
          <c:w val="0.219"/>
          <c:h val="0.08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Q43: What type of employer do you and your household's Chief Income Earner work for? 
(number of respondants to each question)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55"/>
          <c:w val="0.9317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Sheet8!$L$8</c:f>
              <c:strCache>
                <c:ptCount val="1"/>
                <c:pt idx="0">
                  <c:v>You N=156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FFFFFF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Sheet8!$K$9:$K$17</c:f>
              <c:strCache>
                <c:ptCount val="9"/>
                <c:pt idx="0">
                  <c:v>private firm or company</c:v>
                </c:pt>
                <c:pt idx="1">
                  <c:v>national industry/public corporation</c:v>
                </c:pt>
                <c:pt idx="2">
                  <c:v>local authority</c:v>
                </c:pt>
                <c:pt idx="3">
                  <c:v>health authority/hospital</c:v>
                </c:pt>
                <c:pt idx="4">
                  <c:v>primary or secondary school</c:v>
                </c:pt>
                <c:pt idx="5">
                  <c:v>college or university</c:v>
                </c:pt>
                <c:pt idx="6">
                  <c:v>charity</c:v>
                </c:pt>
                <c:pt idx="7">
                  <c:v>self-employed</c:v>
                </c:pt>
                <c:pt idx="8">
                  <c:v>other (please specify)</c:v>
                </c:pt>
              </c:strCache>
            </c:strRef>
          </c:cat>
          <c:val>
            <c:numRef>
              <c:f>Sheet8!$L$9:$L$17</c:f>
              <c:numCache>
                <c:ptCount val="9"/>
                <c:pt idx="0">
                  <c:v>31</c:v>
                </c:pt>
                <c:pt idx="1">
                  <c:v>10</c:v>
                </c:pt>
                <c:pt idx="2">
                  <c:v>21</c:v>
                </c:pt>
                <c:pt idx="3">
                  <c:v>16</c:v>
                </c:pt>
                <c:pt idx="4">
                  <c:v>7</c:v>
                </c:pt>
                <c:pt idx="5">
                  <c:v>13</c:v>
                </c:pt>
                <c:pt idx="6">
                  <c:v>14</c:v>
                </c:pt>
                <c:pt idx="7">
                  <c:v>40</c:v>
                </c:pt>
                <c:pt idx="8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Sheet8!$M$8</c:f>
              <c:strCache>
                <c:ptCount val="1"/>
                <c:pt idx="0">
                  <c:v>Chief Income Earner N=72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FFCC00"/>
                </a:gs>
                <a:gs pos="100000">
                  <a:srgbClr val="9933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Sheet8!$K$9:$K$17</c:f>
              <c:strCache>
                <c:ptCount val="9"/>
                <c:pt idx="0">
                  <c:v>private firm or company</c:v>
                </c:pt>
                <c:pt idx="1">
                  <c:v>national industry/public corporation</c:v>
                </c:pt>
                <c:pt idx="2">
                  <c:v>local authority</c:v>
                </c:pt>
                <c:pt idx="3">
                  <c:v>health authority/hospital</c:v>
                </c:pt>
                <c:pt idx="4">
                  <c:v>primary or secondary school</c:v>
                </c:pt>
                <c:pt idx="5">
                  <c:v>college or university</c:v>
                </c:pt>
                <c:pt idx="6">
                  <c:v>charity</c:v>
                </c:pt>
                <c:pt idx="7">
                  <c:v>self-employed</c:v>
                </c:pt>
                <c:pt idx="8">
                  <c:v>other (please specify)</c:v>
                </c:pt>
              </c:strCache>
            </c:strRef>
          </c:cat>
          <c:val>
            <c:numRef>
              <c:f>Sheet8!$M$9:$M$17</c:f>
              <c:numCache>
                <c:ptCount val="9"/>
                <c:pt idx="0">
                  <c:v>29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18</c:v>
                </c:pt>
                <c:pt idx="8">
                  <c:v>4</c:v>
                </c:pt>
              </c:numCache>
            </c:numRef>
          </c:val>
        </c:ser>
        <c:axId val="19715546"/>
        <c:axId val="43222187"/>
      </c:barChart>
      <c:catAx>
        <c:axId val="19715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22187"/>
        <c:crosses val="autoZero"/>
        <c:auto val="1"/>
        <c:lblOffset val="100"/>
        <c:noMultiLvlLbl val="0"/>
      </c:catAx>
      <c:valAx>
        <c:axId val="43222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Number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155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6675"/>
          <c:w val="0.23275"/>
          <c:h val="0.12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Q43: What type of employer do you and your household's Chief Income Earner work for? 
(as percentages of total respondants to each question).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8"/>
          <c:w val="0.935"/>
          <c:h val="0.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Sheet8!$N$8</c:f>
              <c:strCache>
                <c:ptCount val="1"/>
                <c:pt idx="0">
                  <c:v>You N=156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Sheet8!$K$9:$K$17</c:f>
              <c:strCache>
                <c:ptCount val="9"/>
                <c:pt idx="0">
                  <c:v>private firm or company</c:v>
                </c:pt>
                <c:pt idx="1">
                  <c:v>national industry/public corporation</c:v>
                </c:pt>
                <c:pt idx="2">
                  <c:v>local authority</c:v>
                </c:pt>
                <c:pt idx="3">
                  <c:v>health authority/hospital</c:v>
                </c:pt>
                <c:pt idx="4">
                  <c:v>primary or secondary school</c:v>
                </c:pt>
                <c:pt idx="5">
                  <c:v>college or university</c:v>
                </c:pt>
                <c:pt idx="6">
                  <c:v>charity</c:v>
                </c:pt>
                <c:pt idx="7">
                  <c:v>self-employed</c:v>
                </c:pt>
                <c:pt idx="8">
                  <c:v>other (please specify)</c:v>
                </c:pt>
              </c:strCache>
            </c:strRef>
          </c:cat>
          <c:val>
            <c:numRef>
              <c:f>Sheet8!$N$9:$N$17</c:f>
              <c:numCache>
                <c:ptCount val="9"/>
                <c:pt idx="0">
                  <c:v>19.871794871794872</c:v>
                </c:pt>
                <c:pt idx="1">
                  <c:v>6.41025641025641</c:v>
                </c:pt>
                <c:pt idx="2">
                  <c:v>13.461538461538462</c:v>
                </c:pt>
                <c:pt idx="3">
                  <c:v>10.256410256410255</c:v>
                </c:pt>
                <c:pt idx="4">
                  <c:v>4.487179487179487</c:v>
                </c:pt>
                <c:pt idx="5">
                  <c:v>8.333333333333332</c:v>
                </c:pt>
                <c:pt idx="6">
                  <c:v>8.974358974358974</c:v>
                </c:pt>
                <c:pt idx="7">
                  <c:v>25.64102564102564</c:v>
                </c:pt>
                <c:pt idx="8">
                  <c:v>2.564102564102564</c:v>
                </c:pt>
              </c:numCache>
            </c:numRef>
          </c:val>
        </c:ser>
        <c:ser>
          <c:idx val="3"/>
          <c:order val="1"/>
          <c:tx>
            <c:strRef>
              <c:f>Sheet8!$O$8</c:f>
              <c:strCache>
                <c:ptCount val="1"/>
                <c:pt idx="0">
                  <c:v>Chief Income Earner N=72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FFCC00"/>
                </a:gs>
                <a:gs pos="100000">
                  <a:srgbClr val="9933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Sheet8!$K$9:$K$17</c:f>
              <c:strCache>
                <c:ptCount val="9"/>
                <c:pt idx="0">
                  <c:v>private firm or company</c:v>
                </c:pt>
                <c:pt idx="1">
                  <c:v>national industry/public corporation</c:v>
                </c:pt>
                <c:pt idx="2">
                  <c:v>local authority</c:v>
                </c:pt>
                <c:pt idx="3">
                  <c:v>health authority/hospital</c:v>
                </c:pt>
                <c:pt idx="4">
                  <c:v>primary or secondary school</c:v>
                </c:pt>
                <c:pt idx="5">
                  <c:v>college or university</c:v>
                </c:pt>
                <c:pt idx="6">
                  <c:v>charity</c:v>
                </c:pt>
                <c:pt idx="7">
                  <c:v>self-employed</c:v>
                </c:pt>
                <c:pt idx="8">
                  <c:v>other (please specify)</c:v>
                </c:pt>
              </c:strCache>
            </c:strRef>
          </c:cat>
          <c:val>
            <c:numRef>
              <c:f>Sheet8!$O$9:$O$17</c:f>
              <c:numCache>
                <c:ptCount val="9"/>
                <c:pt idx="0">
                  <c:v>40.27777777777778</c:v>
                </c:pt>
                <c:pt idx="1">
                  <c:v>4.166666666666666</c:v>
                </c:pt>
                <c:pt idx="2">
                  <c:v>11.11111111111111</c:v>
                </c:pt>
                <c:pt idx="3">
                  <c:v>1.3888888888888888</c:v>
                </c:pt>
                <c:pt idx="4">
                  <c:v>4.166666666666666</c:v>
                </c:pt>
                <c:pt idx="5">
                  <c:v>4.166666666666666</c:v>
                </c:pt>
                <c:pt idx="6">
                  <c:v>4.166666666666666</c:v>
                </c:pt>
                <c:pt idx="7">
                  <c:v>25</c:v>
                </c:pt>
                <c:pt idx="8">
                  <c:v>5.555555555555555</c:v>
                </c:pt>
              </c:numCache>
            </c:numRef>
          </c:val>
        </c:ser>
        <c:axId val="53455364"/>
        <c:axId val="11336229"/>
      </c:barChart>
      <c:catAx>
        <c:axId val="53455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36229"/>
        <c:crosses val="autoZero"/>
        <c:auto val="1"/>
        <c:lblOffset val="100"/>
        <c:noMultiLvlLbl val="0"/>
      </c:catAx>
      <c:valAx>
        <c:axId val="11336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4553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5"/>
          <c:y val="0.16475"/>
          <c:w val="0.2235"/>
          <c:h val="0.09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Q44:  At what age did you (or will you) complete your full-time education? N=209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575"/>
          <c:w val="0.933"/>
          <c:h val="0.8655"/>
        </c:manualLayout>
      </c:layout>
      <c:lineChart>
        <c:grouping val="standard"/>
        <c:varyColors val="0"/>
        <c:ser>
          <c:idx val="1"/>
          <c:order val="0"/>
          <c:tx>
            <c:strRef>
              <c:f>Sheet41!$K$5</c:f>
              <c:strCache>
                <c:ptCount val="1"/>
                <c:pt idx="0">
                  <c:v>Frequency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Sheet41!$J$6:$J$48</c:f>
              <c:numCache>
                <c:ptCount val="4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54</c:v>
                </c:pt>
                <c:pt idx="41">
                  <c:v>55</c:v>
                </c:pt>
                <c:pt idx="42">
                  <c:v>56</c:v>
                </c:pt>
              </c:numCache>
            </c:numRef>
          </c:cat>
          <c:val>
            <c:numRef>
              <c:f>Sheet41!$K$6:$K$48</c:f>
              <c:numCache>
                <c:ptCount val="43"/>
                <c:pt idx="0">
                  <c:v>6</c:v>
                </c:pt>
                <c:pt idx="1">
                  <c:v>11</c:v>
                </c:pt>
                <c:pt idx="2">
                  <c:v>30</c:v>
                </c:pt>
                <c:pt idx="3">
                  <c:v>15</c:v>
                </c:pt>
                <c:pt idx="4">
                  <c:v>24</c:v>
                </c:pt>
                <c:pt idx="5">
                  <c:v>8</c:v>
                </c:pt>
                <c:pt idx="6">
                  <c:v>8</c:v>
                </c:pt>
                <c:pt idx="7">
                  <c:v>32</c:v>
                </c:pt>
                <c:pt idx="8">
                  <c:v>21</c:v>
                </c:pt>
                <c:pt idx="9">
                  <c:v>15</c:v>
                </c:pt>
                <c:pt idx="10">
                  <c:v>7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</c:numCache>
            </c:numRef>
          </c:val>
          <c:smooth val="0"/>
        </c:ser>
        <c:marker val="1"/>
        <c:axId val="34917198"/>
        <c:axId val="45819327"/>
      </c:lineChart>
      <c:catAx>
        <c:axId val="3491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19327"/>
        <c:crosses val="autoZero"/>
        <c:auto val="1"/>
        <c:lblOffset val="100"/>
        <c:noMultiLvlLbl val="0"/>
      </c:catAx>
      <c:valAx>
        <c:axId val="45819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Number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1719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Q45a: Have you ever attended (or are you now attending) a university or 
college to study for a degree?  N=235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Sheet43!$C$5</c:f>
              <c:strCache>
                <c:ptCount val="1"/>
                <c:pt idx="0">
                  <c:v>Q45a: have you ever attended (or are you now attending) a university or college to study for a degree?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Sheet43!$D$7:$D$8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Sheet43!$E$7:$E$8</c:f>
              <c:numCache>
                <c:ptCount val="2"/>
                <c:pt idx="0">
                  <c:v>101</c:v>
                </c:pt>
                <c:pt idx="1">
                  <c:v>134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Q45b: If yes, what is (or was) your main field or study?  N=134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Sheet44!$D$5</c:f>
              <c:strCache>
                <c:ptCount val="1"/>
                <c:pt idx="0">
                  <c:v>Q45b: if yes, what is (or was) your main field or study?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Sheet44!$E$7:$E$14</c:f>
              <c:strCache>
                <c:ptCount val="8"/>
                <c:pt idx="0">
                  <c:v>arts and humanities</c:v>
                </c:pt>
                <c:pt idx="1">
                  <c:v>social sciences</c:v>
                </c:pt>
                <c:pt idx="2">
                  <c:v>business, law, management or economics</c:v>
                </c:pt>
                <c:pt idx="3">
                  <c:v>engineering</c:v>
                </c:pt>
                <c:pt idx="4">
                  <c:v>biology</c:v>
                </c:pt>
                <c:pt idx="5">
                  <c:v>other natural sciences</c:v>
                </c:pt>
                <c:pt idx="6">
                  <c:v>medicine</c:v>
                </c:pt>
                <c:pt idx="7">
                  <c:v>other (please specify)</c:v>
                </c:pt>
              </c:strCache>
            </c:strRef>
          </c:cat>
          <c:val>
            <c:numRef>
              <c:f>Sheet44!$F$7:$F$14</c:f>
              <c:numCache>
                <c:ptCount val="8"/>
                <c:pt idx="0">
                  <c:v>56</c:v>
                </c:pt>
                <c:pt idx="1">
                  <c:v>20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13</c:v>
                </c:pt>
                <c:pt idx="6">
                  <c:v>3</c:v>
                </c:pt>
                <c:pt idx="7">
                  <c:v>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Q46: And do you... (N=228)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Sheet45!$D$6</c:f>
              <c:strCache>
                <c:ptCount val="1"/>
                <c:pt idx="0">
                  <c:v>Q46: And do you,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Sheet45!$E$8:$E$12</c:f>
              <c:strCache>
                <c:ptCount val="5"/>
                <c:pt idx="0">
                  <c:v>own your own home outright (without mortgage)</c:v>
                </c:pt>
                <c:pt idx="1">
                  <c:v>own with a mortgage</c:v>
                </c:pt>
                <c:pt idx="2">
                  <c:v>rent from a council or development corp.</c:v>
                </c:pt>
                <c:pt idx="3">
                  <c:v>rent from a private landlord</c:v>
                </c:pt>
                <c:pt idx="4">
                  <c:v>other</c:v>
                </c:pt>
              </c:strCache>
            </c:strRef>
          </c:cat>
          <c:val>
            <c:numRef>
              <c:f>Sheet45!$F$8:$F$12</c:f>
              <c:numCache>
                <c:ptCount val="5"/>
                <c:pt idx="0">
                  <c:v>105</c:v>
                </c:pt>
                <c:pt idx="1">
                  <c:v>84</c:v>
                </c:pt>
                <c:pt idx="2">
                  <c:v>4</c:v>
                </c:pt>
                <c:pt idx="3">
                  <c:v>24</c:v>
                </c:pt>
                <c:pt idx="4">
                  <c:v>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Question 4: Most important reasons that you are now involved in this activity or therapy, N=237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575"/>
          <c:w val="0.926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Sheet2!$C$27</c:f>
              <c:strCache>
                <c:ptCount val="1"/>
                <c:pt idx="0">
                  <c:v>% choosing as first reason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Sheet2!$D$8:$Q$8</c:f>
              <c:strCache>
                <c:ptCount val="14"/>
                <c:pt idx="0">
                  <c:v> looking for spiritual growth</c:v>
                </c:pt>
                <c:pt idx="1">
                  <c:v>health and fitness</c:v>
                </c:pt>
                <c:pt idx="2">
                  <c:v>'pleasure, enjoyment or 'a treat'</c:v>
                </c:pt>
                <c:pt idx="3">
                  <c:v>looking for personal growth</c:v>
                </c:pt>
                <c:pt idx="4">
                  <c:v> stress relief</c:v>
                </c:pt>
                <c:pt idx="5">
                  <c:v> to meet like minded people</c:v>
                </c:pt>
                <c:pt idx="6">
                  <c:v> 'time out' of daily routines</c:v>
                </c:pt>
                <c:pt idx="7">
                  <c:v>bodily pain or illness</c:v>
                </c:pt>
                <c:pt idx="8">
                  <c:v>emotional support or human contact</c:v>
                </c:pt>
                <c:pt idx="9">
                  <c:v> dissatisfaction with mainstream medicine</c:v>
                </c:pt>
                <c:pt idx="10">
                  <c:v> to complement mainstream medical treatment</c:v>
                </c:pt>
                <c:pt idx="11">
                  <c:v> life crisis (such as a relationship break-up, bereavement or job loss)</c:v>
                </c:pt>
                <c:pt idx="12">
                  <c:v>other</c:v>
                </c:pt>
                <c:pt idx="13">
                  <c:v>don't know</c:v>
                </c:pt>
              </c:strCache>
            </c:strRef>
          </c:cat>
          <c:val>
            <c:numRef>
              <c:f>Sheet2!$D$27:$Q$27</c:f>
              <c:numCache>
                <c:ptCount val="14"/>
                <c:pt idx="0">
                  <c:v>25.31645569620253</c:v>
                </c:pt>
                <c:pt idx="1">
                  <c:v>21.940928270042196</c:v>
                </c:pt>
                <c:pt idx="2">
                  <c:v>9.70464135021097</c:v>
                </c:pt>
                <c:pt idx="3">
                  <c:v>15.18987341772152</c:v>
                </c:pt>
                <c:pt idx="4">
                  <c:v>11.39240506329114</c:v>
                </c:pt>
                <c:pt idx="5">
                  <c:v>7.59493670886076</c:v>
                </c:pt>
                <c:pt idx="6">
                  <c:v>4.219409282700422</c:v>
                </c:pt>
                <c:pt idx="7">
                  <c:v>10.548523206751055</c:v>
                </c:pt>
                <c:pt idx="8">
                  <c:v>3.79746835443038</c:v>
                </c:pt>
                <c:pt idx="9">
                  <c:v>2.109704641350211</c:v>
                </c:pt>
                <c:pt idx="10">
                  <c:v>1.6877637130801686</c:v>
                </c:pt>
                <c:pt idx="11">
                  <c:v>4.641350210970464</c:v>
                </c:pt>
                <c:pt idx="12">
                  <c:v>4.641350210970464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Sheet2!$C$28</c:f>
              <c:strCache>
                <c:ptCount val="1"/>
                <c:pt idx="0">
                  <c:v>% choosing as top three reason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Sheet2!$D$8:$Q$8</c:f>
              <c:strCache>
                <c:ptCount val="14"/>
                <c:pt idx="0">
                  <c:v> looking for spiritual growth</c:v>
                </c:pt>
                <c:pt idx="1">
                  <c:v>health and fitness</c:v>
                </c:pt>
                <c:pt idx="2">
                  <c:v>'pleasure, enjoyment or 'a treat'</c:v>
                </c:pt>
                <c:pt idx="3">
                  <c:v>looking for personal growth</c:v>
                </c:pt>
                <c:pt idx="4">
                  <c:v> stress relief</c:v>
                </c:pt>
                <c:pt idx="5">
                  <c:v> to meet like minded people</c:v>
                </c:pt>
                <c:pt idx="6">
                  <c:v> 'time out' of daily routines</c:v>
                </c:pt>
                <c:pt idx="7">
                  <c:v>bodily pain or illness</c:v>
                </c:pt>
                <c:pt idx="8">
                  <c:v>emotional support or human contact</c:v>
                </c:pt>
                <c:pt idx="9">
                  <c:v> dissatisfaction with mainstream medicine</c:v>
                </c:pt>
                <c:pt idx="10">
                  <c:v> to complement mainstream medical treatment</c:v>
                </c:pt>
                <c:pt idx="11">
                  <c:v> life crisis (such as a relationship break-up, bereavement or job loss)</c:v>
                </c:pt>
                <c:pt idx="12">
                  <c:v>other</c:v>
                </c:pt>
                <c:pt idx="13">
                  <c:v>don't know</c:v>
                </c:pt>
              </c:strCache>
            </c:strRef>
          </c:cat>
          <c:val>
            <c:numRef>
              <c:f>Sheet2!$D$28:$Q$28</c:f>
              <c:numCache>
                <c:ptCount val="14"/>
                <c:pt idx="0">
                  <c:v>40.92827004219409</c:v>
                </c:pt>
                <c:pt idx="1">
                  <c:v>42.616033755274266</c:v>
                </c:pt>
                <c:pt idx="2">
                  <c:v>28.270042194092827</c:v>
                </c:pt>
                <c:pt idx="3">
                  <c:v>37.552742616033754</c:v>
                </c:pt>
                <c:pt idx="4">
                  <c:v>33.755274261603375</c:v>
                </c:pt>
                <c:pt idx="5">
                  <c:v>24.050632911392405</c:v>
                </c:pt>
                <c:pt idx="6">
                  <c:v>19.831223628691983</c:v>
                </c:pt>
                <c:pt idx="7">
                  <c:v>19.40928270042194</c:v>
                </c:pt>
                <c:pt idx="8">
                  <c:v>12.658227848101266</c:v>
                </c:pt>
                <c:pt idx="9">
                  <c:v>4.219409282700422</c:v>
                </c:pt>
                <c:pt idx="10">
                  <c:v>7.172995780590717</c:v>
                </c:pt>
                <c:pt idx="11">
                  <c:v>6.329113924050633</c:v>
                </c:pt>
                <c:pt idx="12">
                  <c:v>6.751054852320674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Sheet2!$C$29</c:f>
              <c:strCache>
                <c:ptCount val="1"/>
                <c:pt idx="0">
                  <c:v>% choosing alltogether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Sheet2!$D$8:$Q$8</c:f>
              <c:strCache>
                <c:ptCount val="14"/>
                <c:pt idx="0">
                  <c:v> looking for spiritual growth</c:v>
                </c:pt>
                <c:pt idx="1">
                  <c:v>health and fitness</c:v>
                </c:pt>
                <c:pt idx="2">
                  <c:v>'pleasure, enjoyment or 'a treat'</c:v>
                </c:pt>
                <c:pt idx="3">
                  <c:v>looking for personal growth</c:v>
                </c:pt>
                <c:pt idx="4">
                  <c:v> stress relief</c:v>
                </c:pt>
                <c:pt idx="5">
                  <c:v> to meet like minded people</c:v>
                </c:pt>
                <c:pt idx="6">
                  <c:v> 'time out' of daily routines</c:v>
                </c:pt>
                <c:pt idx="7">
                  <c:v>bodily pain or illness</c:v>
                </c:pt>
                <c:pt idx="8">
                  <c:v>emotional support or human contact</c:v>
                </c:pt>
                <c:pt idx="9">
                  <c:v> dissatisfaction with mainstream medicine</c:v>
                </c:pt>
                <c:pt idx="10">
                  <c:v> to complement mainstream medical treatment</c:v>
                </c:pt>
                <c:pt idx="11">
                  <c:v> life crisis (such as a relationship break-up, bereavement or job loss)</c:v>
                </c:pt>
                <c:pt idx="12">
                  <c:v>other</c:v>
                </c:pt>
                <c:pt idx="13">
                  <c:v>don't know</c:v>
                </c:pt>
              </c:strCache>
            </c:strRef>
          </c:cat>
          <c:val>
            <c:numRef>
              <c:f>Sheet2!$D$29:$Q$29</c:f>
              <c:numCache>
                <c:ptCount val="14"/>
                <c:pt idx="0">
                  <c:v>49.36708860759494</c:v>
                </c:pt>
                <c:pt idx="1">
                  <c:v>48.9451476793249</c:v>
                </c:pt>
                <c:pt idx="2">
                  <c:v>47.67932489451477</c:v>
                </c:pt>
                <c:pt idx="3">
                  <c:v>45.14767932489451</c:v>
                </c:pt>
                <c:pt idx="4">
                  <c:v>44.303797468354425</c:v>
                </c:pt>
                <c:pt idx="5">
                  <c:v>33.755274261603375</c:v>
                </c:pt>
                <c:pt idx="6">
                  <c:v>28.270042194092827</c:v>
                </c:pt>
                <c:pt idx="7">
                  <c:v>24.894514767932492</c:v>
                </c:pt>
                <c:pt idx="8">
                  <c:v>23.20675105485232</c:v>
                </c:pt>
                <c:pt idx="9">
                  <c:v>10.548523206751055</c:v>
                </c:pt>
                <c:pt idx="10">
                  <c:v>10.548523206751055</c:v>
                </c:pt>
                <c:pt idx="11">
                  <c:v>7.172995780590717</c:v>
                </c:pt>
                <c:pt idx="12">
                  <c:v>6.751054852320674</c:v>
                </c:pt>
                <c:pt idx="13">
                  <c:v>0.42194092827004215</c:v>
                </c:pt>
              </c:numCache>
            </c:numRef>
          </c:val>
        </c:ser>
        <c:axId val="25843040"/>
        <c:axId val="31260769"/>
      </c:bar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260769"/>
        <c:crosses val="autoZero"/>
        <c:auto val="1"/>
        <c:lblOffset val="100"/>
        <c:noMultiLvlLbl val="0"/>
      </c:catAx>
      <c:valAx>
        <c:axId val="3126076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8430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25"/>
          <c:y val="0.10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Question 5:  Rank the importance of the activity in your life (from 1=completely insignificant to 10=life or death).  N=221 complete responses, mean=6.3.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255"/>
          <c:h val="0.81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Sheet4!$F$23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Sheet4!$D$24:$D$33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Sheet4!$F$24:$F$33</c:f>
              <c:numCache>
                <c:ptCount val="10"/>
                <c:pt idx="0">
                  <c:v>1.809954751131222</c:v>
                </c:pt>
                <c:pt idx="1">
                  <c:v>0.4524886877828055</c:v>
                </c:pt>
                <c:pt idx="2">
                  <c:v>4.072398190045249</c:v>
                </c:pt>
                <c:pt idx="3">
                  <c:v>11.76470588235294</c:v>
                </c:pt>
                <c:pt idx="4">
                  <c:v>20.81447963800905</c:v>
                </c:pt>
                <c:pt idx="5">
                  <c:v>15.384615384615385</c:v>
                </c:pt>
                <c:pt idx="6">
                  <c:v>17.194570135746606</c:v>
                </c:pt>
                <c:pt idx="7">
                  <c:v>14.93212669683258</c:v>
                </c:pt>
                <c:pt idx="8">
                  <c:v>7.239819004524888</c:v>
                </c:pt>
                <c:pt idx="9">
                  <c:v>6.334841628959276</c:v>
                </c:pt>
              </c:numCache>
            </c:numRef>
          </c:val>
        </c:ser>
        <c:axId val="12911466"/>
        <c:axId val="49094331"/>
      </c:barChart>
      <c:catAx>
        <c:axId val="1291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Rank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94331"/>
        <c:crosses val="autoZero"/>
        <c:auto val="1"/>
        <c:lblOffset val="100"/>
        <c:noMultiLvlLbl val="0"/>
      </c:catAx>
      <c:valAx>
        <c:axId val="49094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respondants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911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Q6:  is your interest  in this activity or therapy shared by any children you have had?  
N=115 responses (74 not applicable, and 8 blanks excluded)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Sheet14!$C$7</c:f>
              <c:strCache>
                <c:ptCount val="1"/>
                <c:pt idx="0">
                  <c:v>Q6:  is your interest  in this activity or therapy shared by any children you have had?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Sheet14!$D$9:$D$10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Sheet14!$E$9:$E$10</c:f>
              <c:numCache>
                <c:ptCount val="2"/>
                <c:pt idx="0">
                  <c:v>105</c:v>
                </c:pt>
                <c:pt idx="1">
                  <c:v>50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Question 7:  Which of these would you say you are?  N=237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89"/>
          <c:w val="0.935"/>
          <c:h val="0.89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Sheet5!$H$8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Sheet5!$D$9:$D$15</c:f>
              <c:strCache>
                <c:ptCount val="7"/>
                <c:pt idx="0">
                  <c:v>a spiritual person</c:v>
                </c:pt>
                <c:pt idx="1">
                  <c:v>a religious person</c:v>
                </c:pt>
                <c:pt idx="2">
                  <c:v>not a spiritual person</c:v>
                </c:pt>
                <c:pt idx="3">
                  <c:v>not a religious person</c:v>
                </c:pt>
                <c:pt idx="4">
                  <c:v>an agnostic person</c:v>
                </c:pt>
                <c:pt idx="5">
                  <c:v>a convinced atheist</c:v>
                </c:pt>
                <c:pt idx="6">
                  <c:v>don't know</c:v>
                </c:pt>
              </c:strCache>
            </c:strRef>
          </c:cat>
          <c:val>
            <c:numRef>
              <c:f>Sheet5!$H$9:$H$15</c:f>
              <c:numCache>
                <c:ptCount val="7"/>
                <c:pt idx="0">
                  <c:v>67.51054852320675</c:v>
                </c:pt>
                <c:pt idx="1">
                  <c:v>23.628691983122362</c:v>
                </c:pt>
                <c:pt idx="2">
                  <c:v>6.329113924050633</c:v>
                </c:pt>
                <c:pt idx="3">
                  <c:v>17.29957805907173</c:v>
                </c:pt>
                <c:pt idx="4">
                  <c:v>8.860759493670885</c:v>
                </c:pt>
                <c:pt idx="5">
                  <c:v>3.375527426160337</c:v>
                </c:pt>
                <c:pt idx="6">
                  <c:v>7.172995780590717</c:v>
                </c:pt>
              </c:numCache>
            </c:numRef>
          </c:val>
        </c:ser>
        <c:axId val="39195796"/>
        <c:axId val="17217845"/>
      </c:bar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17845"/>
        <c:crosses val="autoZero"/>
        <c:auto val="1"/>
        <c:lblOffset val="100"/>
        <c:noMultiLvlLbl val="0"/>
      </c:catAx>
      <c:valAx>
        <c:axId val="17217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respondants answering positively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1957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Q8:  Which of these statements comes closest to your beliefs? (N=230 complete responses)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Sheet6!$D$7</c:f>
              <c:strCache>
                <c:ptCount val="1"/>
                <c:pt idx="0">
                  <c:v>Q8:  which of these statements comes closest to your beliefs?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Sheet6!$E$9:$E$14</c:f>
              <c:strCache>
                <c:ptCount val="6"/>
                <c:pt idx="0">
                  <c:v>there is a personal God</c:v>
                </c:pt>
                <c:pt idx="1">
                  <c:v>there is some sort of spirit or life force</c:v>
                </c:pt>
                <c:pt idx="2">
                  <c:v>there is something there</c:v>
                </c:pt>
                <c:pt idx="3">
                  <c:v>I don't really know what to think</c:v>
                </c:pt>
                <c:pt idx="4">
                  <c:v>I don't really think there is any sort of God, spirit or life force</c:v>
                </c:pt>
                <c:pt idx="5">
                  <c:v>none of these</c:v>
                </c:pt>
              </c:strCache>
            </c:strRef>
          </c:cat>
          <c:val>
            <c:numRef>
              <c:f>Sheet6!$F$9:$F$14</c:f>
              <c:numCache>
                <c:ptCount val="6"/>
                <c:pt idx="0">
                  <c:v>69</c:v>
                </c:pt>
                <c:pt idx="1">
                  <c:v>120</c:v>
                </c:pt>
                <c:pt idx="2">
                  <c:v>13</c:v>
                </c:pt>
                <c:pt idx="3">
                  <c:v>6</c:v>
                </c:pt>
                <c:pt idx="4">
                  <c:v>13</c:v>
                </c:pt>
                <c:pt idx="5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chart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chart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0.9425</cdr:y>
    </cdr:from>
    <cdr:to>
      <cdr:x>0.16875</cdr:x>
      <cdr:y>0.992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5362575"/>
          <a:ext cx="857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(not at all)</a:t>
          </a:r>
        </a:p>
      </cdr:txBody>
    </cdr:sp>
  </cdr:relSizeAnchor>
  <cdr:relSizeAnchor xmlns:cdr="http://schemas.openxmlformats.org/drawingml/2006/chartDrawing">
    <cdr:from>
      <cdr:x>0.9055</cdr:x>
      <cdr:y>0.9425</cdr:y>
    </cdr:from>
    <cdr:to>
      <cdr:x>0.95425</cdr:x>
      <cdr:y>0.97825</cdr:y>
    </cdr:to>
    <cdr:sp>
      <cdr:nvSpPr>
        <cdr:cNvPr id="2" name="TextBox 2"/>
        <cdr:cNvSpPr txBox="1">
          <a:spLocks noChangeArrowheads="1"/>
        </cdr:cNvSpPr>
      </cdr:nvSpPr>
      <cdr:spPr>
        <a:xfrm>
          <a:off x="8401050" y="536257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(very)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0.94325</cdr:y>
    </cdr:from>
    <cdr:to>
      <cdr:x>0.18325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5372100"/>
          <a:ext cx="857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(left)</a:t>
          </a:r>
        </a:p>
      </cdr:txBody>
    </cdr:sp>
  </cdr:relSizeAnchor>
  <cdr:relSizeAnchor xmlns:cdr="http://schemas.openxmlformats.org/drawingml/2006/chartDrawing">
    <cdr:from>
      <cdr:x>0.9055</cdr:x>
      <cdr:y>0.9425</cdr:y>
    </cdr:from>
    <cdr:to>
      <cdr:x>0.95425</cdr:x>
      <cdr:y>0.97825</cdr:y>
    </cdr:to>
    <cdr:sp>
      <cdr:nvSpPr>
        <cdr:cNvPr id="2" name="TextBox 2"/>
        <cdr:cNvSpPr txBox="1">
          <a:spLocks noChangeArrowheads="1"/>
        </cdr:cNvSpPr>
      </cdr:nvSpPr>
      <cdr:spPr>
        <a:xfrm>
          <a:off x="8401050" y="536257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(right)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0.93925</cdr:y>
    </cdr:from>
    <cdr:to>
      <cdr:x>0.17525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5343525"/>
          <a:ext cx="857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(mostly helping)</a:t>
          </a:r>
        </a:p>
      </cdr:txBody>
    </cdr:sp>
  </cdr:relSizeAnchor>
  <cdr:relSizeAnchor xmlns:cdr="http://schemas.openxmlformats.org/drawingml/2006/chartDrawing">
    <cdr:from>
      <cdr:x>0.902</cdr:x>
      <cdr:y>0.93925</cdr:y>
    </cdr:from>
    <cdr:to>
      <cdr:x>0.97675</cdr:x>
      <cdr:y>0.9955</cdr:y>
    </cdr:to>
    <cdr:sp>
      <cdr:nvSpPr>
        <cdr:cNvPr id="2" name="TextBox 2"/>
        <cdr:cNvSpPr txBox="1">
          <a:spLocks noChangeArrowheads="1"/>
        </cdr:cNvSpPr>
      </cdr:nvSpPr>
      <cdr:spPr>
        <a:xfrm>
          <a:off x="8372475" y="5343525"/>
          <a:ext cx="695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(mostly harming)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0.93925</cdr:y>
    </cdr:from>
    <cdr:to>
      <cdr:x>0.17525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5343525"/>
          <a:ext cx="857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(mostly helping)</a:t>
          </a:r>
        </a:p>
      </cdr:txBody>
    </cdr:sp>
  </cdr:relSizeAnchor>
  <cdr:relSizeAnchor xmlns:cdr="http://schemas.openxmlformats.org/drawingml/2006/chartDrawing">
    <cdr:from>
      <cdr:x>0.902</cdr:x>
      <cdr:y>0.93925</cdr:y>
    </cdr:from>
    <cdr:to>
      <cdr:x>0.97675</cdr:x>
      <cdr:y>0.9955</cdr:y>
    </cdr:to>
    <cdr:sp>
      <cdr:nvSpPr>
        <cdr:cNvPr id="2" name="TextBox 2"/>
        <cdr:cNvSpPr txBox="1">
          <a:spLocks noChangeArrowheads="1"/>
        </cdr:cNvSpPr>
      </cdr:nvSpPr>
      <cdr:spPr>
        <a:xfrm>
          <a:off x="8372475" y="5343525"/>
          <a:ext cx="695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(mostly harming)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0.9355</cdr:y>
    </cdr:from>
    <cdr:to>
      <cdr:x>0.17275</cdr:x>
      <cdr:y>0.9815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5324475"/>
          <a:ext cx="942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dissatisfied</a:t>
          </a:r>
        </a:p>
      </cdr:txBody>
    </cdr:sp>
  </cdr:relSizeAnchor>
  <cdr:relSizeAnchor xmlns:cdr="http://schemas.openxmlformats.org/drawingml/2006/chartDrawing">
    <cdr:from>
      <cdr:x>0.9055</cdr:x>
      <cdr:y>0.9355</cdr:y>
    </cdr:from>
    <cdr:to>
      <cdr:x>0.975</cdr:x>
      <cdr:y>0.9815</cdr:y>
    </cdr:to>
    <cdr:sp>
      <cdr:nvSpPr>
        <cdr:cNvPr id="2" name="TextBox 2"/>
        <cdr:cNvSpPr txBox="1">
          <a:spLocks noChangeArrowheads="1"/>
        </cdr:cNvSpPr>
      </cdr:nvSpPr>
      <cdr:spPr>
        <a:xfrm>
          <a:off x="8401050" y="5324475"/>
          <a:ext cx="647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satisfied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0.9375</cdr:y>
    </cdr:from>
    <cdr:to>
      <cdr:x>0.18675</cdr:x>
      <cdr:y>0.9835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5334000"/>
          <a:ext cx="942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dissatisfied</a:t>
          </a:r>
        </a:p>
      </cdr:txBody>
    </cdr:sp>
  </cdr:relSizeAnchor>
  <cdr:relSizeAnchor xmlns:cdr="http://schemas.openxmlformats.org/drawingml/2006/chartDrawing">
    <cdr:from>
      <cdr:x>0.91075</cdr:x>
      <cdr:y>0.9375</cdr:y>
    </cdr:from>
    <cdr:to>
      <cdr:x>0.98025</cdr:x>
      <cdr:y>0.9835</cdr:y>
    </cdr:to>
    <cdr:sp>
      <cdr:nvSpPr>
        <cdr:cNvPr id="2" name="TextBox 2"/>
        <cdr:cNvSpPr txBox="1">
          <a:spLocks noChangeArrowheads="1"/>
        </cdr:cNvSpPr>
      </cdr:nvSpPr>
      <cdr:spPr>
        <a:xfrm>
          <a:off x="8448675" y="5334000"/>
          <a:ext cx="647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satisfied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0.9225</cdr:y>
    </cdr:from>
    <cdr:to>
      <cdr:x>0.14575</cdr:x>
      <cdr:y>0.99075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5248275"/>
          <a:ext cx="695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(completely insignificant)</a:t>
          </a:r>
        </a:p>
      </cdr:txBody>
    </cdr:sp>
  </cdr:relSizeAnchor>
  <cdr:relSizeAnchor xmlns:cdr="http://schemas.openxmlformats.org/drawingml/2006/chartDrawing">
    <cdr:from>
      <cdr:x>0.8795</cdr:x>
      <cdr:y>0.9225</cdr:y>
    </cdr:from>
    <cdr:to>
      <cdr:x>0.949</cdr:x>
      <cdr:y>0.96675</cdr:y>
    </cdr:to>
    <cdr:sp>
      <cdr:nvSpPr>
        <cdr:cNvPr id="2" name="TextBox 2"/>
        <cdr:cNvSpPr txBox="1">
          <a:spLocks noChangeArrowheads="1"/>
        </cdr:cNvSpPr>
      </cdr:nvSpPr>
      <cdr:spPr>
        <a:xfrm>
          <a:off x="8162925" y="5248275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(life or death)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I60"/>
  <sheetViews>
    <sheetView workbookViewId="0" topLeftCell="A1">
      <selection activeCell="D8" sqref="D8"/>
    </sheetView>
  </sheetViews>
  <sheetFormatPr defaultColWidth="9.140625" defaultRowHeight="12.75"/>
  <cols>
    <col min="1" max="3" width="8.00390625" style="2" customWidth="1"/>
    <col min="4" max="4" width="30.00390625" style="2" customWidth="1"/>
    <col min="5" max="16384" width="8.00390625" style="2" customWidth="1"/>
  </cols>
  <sheetData>
    <row r="6" spans="5:9" ht="12.75">
      <c r="E6" s="2" t="s">
        <v>28</v>
      </c>
      <c r="F6" s="2" t="s">
        <v>363</v>
      </c>
      <c r="G6" s="2" t="s">
        <v>365</v>
      </c>
      <c r="H6" s="2" t="s">
        <v>366</v>
      </c>
      <c r="I6" s="2" t="s">
        <v>367</v>
      </c>
    </row>
    <row r="7" spans="4:9" ht="12.75">
      <c r="D7" s="2" t="s">
        <v>378</v>
      </c>
      <c r="E7" s="2">
        <v>19</v>
      </c>
      <c r="F7" s="2">
        <v>3</v>
      </c>
      <c r="G7" s="2">
        <f aca="true" t="shared" si="0" ref="G7:G60">E7-F7</f>
        <v>16</v>
      </c>
      <c r="H7" s="3">
        <f aca="true" t="shared" si="1" ref="H7:H60">(E7/252)*100</f>
        <v>7.5396825396825395</v>
      </c>
      <c r="I7" s="3">
        <f aca="true" t="shared" si="2" ref="I7:I59">(F7/E7)*100</f>
        <v>15.789473684210526</v>
      </c>
    </row>
    <row r="8" spans="4:9" ht="12.75">
      <c r="D8" s="2" t="s">
        <v>311</v>
      </c>
      <c r="E8" s="2">
        <v>12</v>
      </c>
      <c r="F8" s="2">
        <v>5</v>
      </c>
      <c r="G8" s="2">
        <f>E8-F8</f>
        <v>7</v>
      </c>
      <c r="H8" s="3">
        <f>(E8/252)*100</f>
        <v>4.761904761904762</v>
      </c>
      <c r="I8" s="3">
        <f t="shared" si="2"/>
        <v>41.66666666666667</v>
      </c>
    </row>
    <row r="9" spans="4:9" ht="12.75">
      <c r="D9" s="2" t="s">
        <v>312</v>
      </c>
      <c r="E9" s="2">
        <v>51</v>
      </c>
      <c r="F9" s="2">
        <v>14</v>
      </c>
      <c r="G9" s="2">
        <f t="shared" si="0"/>
        <v>37</v>
      </c>
      <c r="H9" s="3">
        <f t="shared" si="1"/>
        <v>20.238095238095237</v>
      </c>
      <c r="I9" s="3">
        <f t="shared" si="2"/>
        <v>27.450980392156865</v>
      </c>
    </row>
    <row r="10" spans="4:9" ht="12.75">
      <c r="D10" s="2" t="s">
        <v>313</v>
      </c>
      <c r="E10" s="2">
        <v>77</v>
      </c>
      <c r="F10" s="2">
        <v>22</v>
      </c>
      <c r="G10" s="2">
        <f t="shared" si="0"/>
        <v>55</v>
      </c>
      <c r="H10" s="3">
        <f t="shared" si="1"/>
        <v>30.555555555555557</v>
      </c>
      <c r="I10" s="3">
        <f t="shared" si="2"/>
        <v>28.57142857142857</v>
      </c>
    </row>
    <row r="11" spans="4:9" ht="12.75">
      <c r="D11" s="2" t="s">
        <v>314</v>
      </c>
      <c r="E11" s="2">
        <v>97</v>
      </c>
      <c r="F11" s="2">
        <v>27</v>
      </c>
      <c r="G11" s="2">
        <f t="shared" si="0"/>
        <v>70</v>
      </c>
      <c r="H11" s="3">
        <f t="shared" si="1"/>
        <v>38.492063492063494</v>
      </c>
      <c r="I11" s="3">
        <f t="shared" si="2"/>
        <v>27.835051546391753</v>
      </c>
    </row>
    <row r="12" spans="4:9" ht="12.75">
      <c r="D12" s="2" t="s">
        <v>315</v>
      </c>
      <c r="E12" s="2">
        <v>20</v>
      </c>
      <c r="F12" s="2">
        <v>7</v>
      </c>
      <c r="G12" s="2">
        <f t="shared" si="0"/>
        <v>13</v>
      </c>
      <c r="H12" s="3">
        <f t="shared" si="1"/>
        <v>7.936507936507936</v>
      </c>
      <c r="I12" s="3">
        <f t="shared" si="2"/>
        <v>35</v>
      </c>
    </row>
    <row r="13" spans="4:9" ht="12.75">
      <c r="D13" s="2" t="s">
        <v>316</v>
      </c>
      <c r="E13" s="2">
        <v>36</v>
      </c>
      <c r="F13" s="2">
        <v>17</v>
      </c>
      <c r="G13" s="2">
        <f t="shared" si="0"/>
        <v>19</v>
      </c>
      <c r="H13" s="3">
        <f t="shared" si="1"/>
        <v>14.285714285714285</v>
      </c>
      <c r="I13" s="3">
        <f t="shared" si="2"/>
        <v>47.22222222222222</v>
      </c>
    </row>
    <row r="14" spans="4:9" ht="12.75">
      <c r="D14" s="2" t="s">
        <v>317</v>
      </c>
      <c r="E14" s="2">
        <v>13</v>
      </c>
      <c r="F14" s="2">
        <v>12</v>
      </c>
      <c r="G14" s="2">
        <f t="shared" si="0"/>
        <v>1</v>
      </c>
      <c r="H14" s="3">
        <f t="shared" si="1"/>
        <v>5.158730158730158</v>
      </c>
      <c r="I14" s="3">
        <f t="shared" si="2"/>
        <v>92.3076923076923</v>
      </c>
    </row>
    <row r="15" spans="4:9" ht="12.75">
      <c r="D15" s="2" t="s">
        <v>318</v>
      </c>
      <c r="E15" s="2">
        <v>43</v>
      </c>
      <c r="F15" s="2">
        <v>35</v>
      </c>
      <c r="G15" s="2">
        <f t="shared" si="0"/>
        <v>8</v>
      </c>
      <c r="H15" s="3">
        <f t="shared" si="1"/>
        <v>17.063492063492063</v>
      </c>
      <c r="I15" s="3">
        <f t="shared" si="2"/>
        <v>81.3953488372093</v>
      </c>
    </row>
    <row r="16" spans="4:9" ht="12.75">
      <c r="D16" s="2" t="s">
        <v>319</v>
      </c>
      <c r="E16" s="2">
        <v>9</v>
      </c>
      <c r="F16" s="2">
        <v>2</v>
      </c>
      <c r="G16" s="2">
        <f t="shared" si="0"/>
        <v>7</v>
      </c>
      <c r="H16" s="3">
        <f t="shared" si="1"/>
        <v>3.571428571428571</v>
      </c>
      <c r="I16" s="3">
        <f t="shared" si="2"/>
        <v>22.22222222222222</v>
      </c>
    </row>
    <row r="17" spans="4:9" ht="12.75">
      <c r="D17" s="2" t="s">
        <v>320</v>
      </c>
      <c r="E17" s="2">
        <v>36</v>
      </c>
      <c r="F17" s="2">
        <v>3</v>
      </c>
      <c r="G17" s="2">
        <f t="shared" si="0"/>
        <v>33</v>
      </c>
      <c r="H17" s="3">
        <f t="shared" si="1"/>
        <v>14.285714285714285</v>
      </c>
      <c r="I17" s="3">
        <f t="shared" si="2"/>
        <v>8.333333333333332</v>
      </c>
    </row>
    <row r="18" spans="4:9" ht="12.75">
      <c r="D18" s="2" t="s">
        <v>321</v>
      </c>
      <c r="E18" s="2">
        <v>47</v>
      </c>
      <c r="F18" s="2">
        <v>26</v>
      </c>
      <c r="G18" s="2">
        <f t="shared" si="0"/>
        <v>21</v>
      </c>
      <c r="H18" s="3">
        <f t="shared" si="1"/>
        <v>18.650793650793652</v>
      </c>
      <c r="I18" s="3">
        <f t="shared" si="2"/>
        <v>55.319148936170215</v>
      </c>
    </row>
    <row r="19" spans="4:9" ht="12.75">
      <c r="D19" s="2" t="s">
        <v>322</v>
      </c>
      <c r="E19" s="2">
        <v>50</v>
      </c>
      <c r="F19" s="2">
        <v>20</v>
      </c>
      <c r="G19" s="2">
        <f t="shared" si="0"/>
        <v>30</v>
      </c>
      <c r="H19" s="3">
        <f t="shared" si="1"/>
        <v>19.841269841269842</v>
      </c>
      <c r="I19" s="3">
        <f t="shared" si="2"/>
        <v>40</v>
      </c>
    </row>
    <row r="20" spans="4:9" ht="12.75">
      <c r="D20" s="2" t="s">
        <v>323</v>
      </c>
      <c r="E20" s="2">
        <v>34</v>
      </c>
      <c r="F20" s="2">
        <v>22</v>
      </c>
      <c r="G20" s="2">
        <f t="shared" si="0"/>
        <v>12</v>
      </c>
      <c r="H20" s="3">
        <f t="shared" si="1"/>
        <v>13.492063492063492</v>
      </c>
      <c r="I20" s="3">
        <f t="shared" si="2"/>
        <v>64.70588235294117</v>
      </c>
    </row>
    <row r="21" spans="4:9" ht="12.75">
      <c r="D21" s="2" t="s">
        <v>324</v>
      </c>
      <c r="E21" s="2">
        <v>7</v>
      </c>
      <c r="F21" s="2">
        <v>5</v>
      </c>
      <c r="G21" s="2">
        <f t="shared" si="0"/>
        <v>2</v>
      </c>
      <c r="H21" s="3">
        <f t="shared" si="1"/>
        <v>2.7777777777777777</v>
      </c>
      <c r="I21" s="3">
        <f t="shared" si="2"/>
        <v>71.42857142857143</v>
      </c>
    </row>
    <row r="22" spans="4:9" ht="12.75">
      <c r="D22" s="2" t="s">
        <v>325</v>
      </c>
      <c r="E22" s="2">
        <v>54</v>
      </c>
      <c r="F22" s="2">
        <v>28</v>
      </c>
      <c r="G22" s="2">
        <f t="shared" si="0"/>
        <v>26</v>
      </c>
      <c r="H22" s="3">
        <f t="shared" si="1"/>
        <v>21.428571428571427</v>
      </c>
      <c r="I22" s="3">
        <f t="shared" si="2"/>
        <v>51.85185185185185</v>
      </c>
    </row>
    <row r="23" spans="4:9" ht="12.75">
      <c r="D23" s="2" t="s">
        <v>326</v>
      </c>
      <c r="E23" s="2">
        <v>48</v>
      </c>
      <c r="F23" s="2">
        <v>12</v>
      </c>
      <c r="G23" s="2">
        <f t="shared" si="0"/>
        <v>36</v>
      </c>
      <c r="H23" s="3">
        <f t="shared" si="1"/>
        <v>19.047619047619047</v>
      </c>
      <c r="I23" s="3">
        <f t="shared" si="2"/>
        <v>25</v>
      </c>
    </row>
    <row r="24" spans="4:9" ht="12.75">
      <c r="D24" s="2" t="s">
        <v>327</v>
      </c>
      <c r="E24" s="2">
        <v>5</v>
      </c>
      <c r="F24" s="2">
        <v>4</v>
      </c>
      <c r="G24" s="2">
        <f t="shared" si="0"/>
        <v>1</v>
      </c>
      <c r="H24" s="3">
        <f t="shared" si="1"/>
        <v>1.984126984126984</v>
      </c>
      <c r="I24" s="3">
        <f t="shared" si="2"/>
        <v>80</v>
      </c>
    </row>
    <row r="25" spans="4:9" ht="12.75">
      <c r="D25" s="2" t="s">
        <v>364</v>
      </c>
      <c r="E25" s="2">
        <v>48</v>
      </c>
      <c r="F25" s="2">
        <v>43</v>
      </c>
      <c r="G25" s="2">
        <f t="shared" si="0"/>
        <v>5</v>
      </c>
      <c r="H25" s="3">
        <f t="shared" si="1"/>
        <v>19.047619047619047</v>
      </c>
      <c r="I25" s="3">
        <f t="shared" si="2"/>
        <v>89.58333333333334</v>
      </c>
    </row>
    <row r="26" spans="4:9" ht="12.75">
      <c r="D26" s="2" t="s">
        <v>328</v>
      </c>
      <c r="E26" s="2">
        <v>32</v>
      </c>
      <c r="F26" s="2">
        <v>8</v>
      </c>
      <c r="G26" s="2">
        <f t="shared" si="0"/>
        <v>24</v>
      </c>
      <c r="H26" s="3">
        <f t="shared" si="1"/>
        <v>12.698412698412698</v>
      </c>
      <c r="I26" s="3">
        <f t="shared" si="2"/>
        <v>25</v>
      </c>
    </row>
    <row r="27" spans="3:9" ht="12.75">
      <c r="C27" s="4"/>
      <c r="D27" s="2" t="s">
        <v>329</v>
      </c>
      <c r="E27" s="2">
        <v>88</v>
      </c>
      <c r="F27" s="2">
        <v>37</v>
      </c>
      <c r="G27" s="2">
        <f t="shared" si="0"/>
        <v>51</v>
      </c>
      <c r="H27" s="3">
        <f t="shared" si="1"/>
        <v>34.92063492063492</v>
      </c>
      <c r="I27" s="3">
        <f t="shared" si="2"/>
        <v>42.04545454545455</v>
      </c>
    </row>
    <row r="28" spans="4:9" ht="12.75">
      <c r="D28" s="2" t="s">
        <v>330</v>
      </c>
      <c r="E28" s="2">
        <v>24</v>
      </c>
      <c r="F28" s="2">
        <v>8</v>
      </c>
      <c r="G28" s="2">
        <f t="shared" si="0"/>
        <v>16</v>
      </c>
      <c r="H28" s="3">
        <f t="shared" si="1"/>
        <v>9.523809523809524</v>
      </c>
      <c r="I28" s="3">
        <f t="shared" si="2"/>
        <v>33.33333333333333</v>
      </c>
    </row>
    <row r="29" spans="4:9" ht="12.75">
      <c r="D29" s="2" t="s">
        <v>331</v>
      </c>
      <c r="E29" s="2">
        <v>25</v>
      </c>
      <c r="F29" s="2">
        <v>7</v>
      </c>
      <c r="G29" s="2">
        <f t="shared" si="0"/>
        <v>18</v>
      </c>
      <c r="H29" s="3">
        <f t="shared" si="1"/>
        <v>9.920634920634921</v>
      </c>
      <c r="I29" s="3">
        <f t="shared" si="2"/>
        <v>28.000000000000004</v>
      </c>
    </row>
    <row r="30" spans="4:9" ht="12.75">
      <c r="D30" s="2" t="s">
        <v>332</v>
      </c>
      <c r="E30" s="2">
        <v>38</v>
      </c>
      <c r="F30" s="2">
        <v>34</v>
      </c>
      <c r="G30" s="2">
        <f t="shared" si="0"/>
        <v>4</v>
      </c>
      <c r="H30" s="3">
        <f t="shared" si="1"/>
        <v>15.079365079365079</v>
      </c>
      <c r="I30" s="3">
        <f t="shared" si="2"/>
        <v>89.47368421052632</v>
      </c>
    </row>
    <row r="31" spans="4:9" ht="12.75">
      <c r="D31" s="2" t="s">
        <v>333</v>
      </c>
      <c r="E31" s="2">
        <v>7</v>
      </c>
      <c r="F31" s="2">
        <v>7</v>
      </c>
      <c r="G31" s="2">
        <f t="shared" si="0"/>
        <v>0</v>
      </c>
      <c r="H31" s="3">
        <f t="shared" si="1"/>
        <v>2.7777777777777777</v>
      </c>
      <c r="I31" s="3">
        <f t="shared" si="2"/>
        <v>100</v>
      </c>
    </row>
    <row r="32" spans="4:9" ht="12.75">
      <c r="D32" s="2" t="s">
        <v>334</v>
      </c>
      <c r="E32" s="2">
        <v>13</v>
      </c>
      <c r="F32" s="2">
        <v>4</v>
      </c>
      <c r="G32" s="2">
        <f t="shared" si="0"/>
        <v>9</v>
      </c>
      <c r="H32" s="3">
        <f t="shared" si="1"/>
        <v>5.158730158730158</v>
      </c>
      <c r="I32" s="3">
        <f t="shared" si="2"/>
        <v>30.76923076923077</v>
      </c>
    </row>
    <row r="33" spans="4:9" ht="12.75">
      <c r="D33" s="2" t="s">
        <v>335</v>
      </c>
      <c r="E33" s="2">
        <v>89</v>
      </c>
      <c r="F33" s="2">
        <v>22</v>
      </c>
      <c r="G33" s="2">
        <f t="shared" si="0"/>
        <v>67</v>
      </c>
      <c r="H33" s="3">
        <f t="shared" si="1"/>
        <v>35.317460317460316</v>
      </c>
      <c r="I33" s="3">
        <f t="shared" si="2"/>
        <v>24.719101123595504</v>
      </c>
    </row>
    <row r="34" spans="4:9" ht="12.75">
      <c r="D34" s="2" t="s">
        <v>336</v>
      </c>
      <c r="E34" s="2">
        <v>2</v>
      </c>
      <c r="F34" s="2">
        <v>1</v>
      </c>
      <c r="G34" s="2">
        <f t="shared" si="0"/>
        <v>1</v>
      </c>
      <c r="H34" s="3">
        <f t="shared" si="1"/>
        <v>0.7936507936507936</v>
      </c>
      <c r="I34" s="3">
        <f t="shared" si="2"/>
        <v>50</v>
      </c>
    </row>
    <row r="35" spans="4:9" ht="12.75">
      <c r="D35" s="2" t="s">
        <v>337</v>
      </c>
      <c r="E35" s="2">
        <v>9</v>
      </c>
      <c r="F35" s="2">
        <v>5</v>
      </c>
      <c r="G35" s="2">
        <f t="shared" si="0"/>
        <v>4</v>
      </c>
      <c r="H35" s="3">
        <f t="shared" si="1"/>
        <v>3.571428571428571</v>
      </c>
      <c r="I35" s="3">
        <f t="shared" si="2"/>
        <v>55.55555555555556</v>
      </c>
    </row>
    <row r="36" spans="4:9" ht="12.75">
      <c r="D36" s="2" t="s">
        <v>338</v>
      </c>
      <c r="E36" s="2">
        <v>2</v>
      </c>
      <c r="F36" s="2">
        <v>0</v>
      </c>
      <c r="G36" s="2">
        <f t="shared" si="0"/>
        <v>2</v>
      </c>
      <c r="H36" s="3">
        <f t="shared" si="1"/>
        <v>0.7936507936507936</v>
      </c>
      <c r="I36" s="3">
        <f t="shared" si="2"/>
        <v>0</v>
      </c>
    </row>
    <row r="37" spans="4:9" ht="12.75">
      <c r="D37" s="2" t="s">
        <v>339</v>
      </c>
      <c r="E37" s="2">
        <v>7</v>
      </c>
      <c r="F37" s="2">
        <v>2</v>
      </c>
      <c r="G37" s="2">
        <f t="shared" si="0"/>
        <v>5</v>
      </c>
      <c r="H37" s="3">
        <f t="shared" si="1"/>
        <v>2.7777777777777777</v>
      </c>
      <c r="I37" s="3">
        <f t="shared" si="2"/>
        <v>28.57142857142857</v>
      </c>
    </row>
    <row r="38" spans="4:9" ht="12.75">
      <c r="D38" s="2" t="s">
        <v>340</v>
      </c>
      <c r="E38" s="2">
        <v>62</v>
      </c>
      <c r="F38" s="2">
        <v>6</v>
      </c>
      <c r="G38" s="2">
        <f t="shared" si="0"/>
        <v>56</v>
      </c>
      <c r="H38" s="3">
        <f t="shared" si="1"/>
        <v>24.6031746031746</v>
      </c>
      <c r="I38" s="3">
        <f t="shared" si="2"/>
        <v>9.67741935483871</v>
      </c>
    </row>
    <row r="39" spans="4:9" ht="12.75">
      <c r="D39" s="2" t="s">
        <v>341</v>
      </c>
      <c r="E39" s="2">
        <v>11</v>
      </c>
      <c r="F39" s="2">
        <v>9</v>
      </c>
      <c r="G39" s="2">
        <f t="shared" si="0"/>
        <v>2</v>
      </c>
      <c r="H39" s="3">
        <f t="shared" si="1"/>
        <v>4.365079365079365</v>
      </c>
      <c r="I39" s="3">
        <f t="shared" si="2"/>
        <v>81.81818181818183</v>
      </c>
    </row>
    <row r="40" spans="4:9" ht="12.75">
      <c r="D40" s="2" t="s">
        <v>342</v>
      </c>
      <c r="E40" s="2">
        <v>13</v>
      </c>
      <c r="F40" s="2">
        <v>2</v>
      </c>
      <c r="G40" s="2">
        <f t="shared" si="0"/>
        <v>11</v>
      </c>
      <c r="H40" s="3">
        <f t="shared" si="1"/>
        <v>5.158730158730158</v>
      </c>
      <c r="I40" s="3">
        <f t="shared" si="2"/>
        <v>15.384615384615385</v>
      </c>
    </row>
    <row r="41" spans="4:9" ht="12.75">
      <c r="D41" s="2" t="s">
        <v>343</v>
      </c>
      <c r="E41" s="2">
        <v>3</v>
      </c>
      <c r="F41" s="2">
        <v>3</v>
      </c>
      <c r="G41" s="2">
        <f t="shared" si="0"/>
        <v>0</v>
      </c>
      <c r="H41" s="3">
        <f t="shared" si="1"/>
        <v>1.1904761904761905</v>
      </c>
      <c r="I41" s="3">
        <f t="shared" si="2"/>
        <v>100</v>
      </c>
    </row>
    <row r="42" spans="3:9" ht="12.75">
      <c r="C42" s="4"/>
      <c r="D42" s="2" t="s">
        <v>344</v>
      </c>
      <c r="E42" s="2">
        <v>22</v>
      </c>
      <c r="F42" s="2">
        <v>16</v>
      </c>
      <c r="G42" s="2">
        <f t="shared" si="0"/>
        <v>6</v>
      </c>
      <c r="H42" s="3">
        <f t="shared" si="1"/>
        <v>8.73015873015873</v>
      </c>
      <c r="I42" s="3">
        <f t="shared" si="2"/>
        <v>72.72727272727273</v>
      </c>
    </row>
    <row r="43" spans="4:9" ht="12.75">
      <c r="D43" s="2" t="s">
        <v>345</v>
      </c>
      <c r="E43" s="2">
        <v>20</v>
      </c>
      <c r="F43" s="2">
        <v>12</v>
      </c>
      <c r="G43" s="2">
        <f t="shared" si="0"/>
        <v>8</v>
      </c>
      <c r="H43" s="3">
        <f t="shared" si="1"/>
        <v>7.936507936507936</v>
      </c>
      <c r="I43" s="3">
        <f t="shared" si="2"/>
        <v>60</v>
      </c>
    </row>
    <row r="44" spans="4:9" ht="12.75">
      <c r="D44" s="2" t="s">
        <v>346</v>
      </c>
      <c r="E44" s="2">
        <v>12</v>
      </c>
      <c r="F44" s="2">
        <v>9</v>
      </c>
      <c r="G44" s="2">
        <f t="shared" si="0"/>
        <v>3</v>
      </c>
      <c r="H44" s="3">
        <f t="shared" si="1"/>
        <v>4.761904761904762</v>
      </c>
      <c r="I44" s="3">
        <f t="shared" si="2"/>
        <v>75</v>
      </c>
    </row>
    <row r="45" spans="4:9" ht="12.75">
      <c r="D45" s="2" t="s">
        <v>347</v>
      </c>
      <c r="E45" s="2">
        <v>79</v>
      </c>
      <c r="F45" s="2">
        <v>17</v>
      </c>
      <c r="G45" s="2">
        <f t="shared" si="0"/>
        <v>62</v>
      </c>
      <c r="H45" s="3">
        <f t="shared" si="1"/>
        <v>31.349206349206348</v>
      </c>
      <c r="I45" s="3">
        <f t="shared" si="2"/>
        <v>21.518987341772153</v>
      </c>
    </row>
    <row r="46" spans="4:9" ht="12.75">
      <c r="D46" s="2" t="s">
        <v>348</v>
      </c>
      <c r="E46" s="2">
        <v>61</v>
      </c>
      <c r="F46" s="2">
        <v>39</v>
      </c>
      <c r="G46" s="2">
        <f t="shared" si="0"/>
        <v>22</v>
      </c>
      <c r="H46" s="3">
        <f t="shared" si="1"/>
        <v>24.206349206349206</v>
      </c>
      <c r="I46" s="3">
        <f t="shared" si="2"/>
        <v>63.934426229508205</v>
      </c>
    </row>
    <row r="47" spans="4:9" ht="12.75">
      <c r="D47" s="2" t="s">
        <v>349</v>
      </c>
      <c r="E47" s="2">
        <v>17</v>
      </c>
      <c r="F47" s="2">
        <v>8</v>
      </c>
      <c r="G47" s="2">
        <f t="shared" si="0"/>
        <v>9</v>
      </c>
      <c r="H47" s="3">
        <f t="shared" si="1"/>
        <v>6.746031746031746</v>
      </c>
      <c r="I47" s="3">
        <f t="shared" si="2"/>
        <v>47.05882352941176</v>
      </c>
    </row>
    <row r="48" spans="4:9" ht="12.75">
      <c r="D48" s="2" t="s">
        <v>350</v>
      </c>
      <c r="E48" s="2">
        <v>5</v>
      </c>
      <c r="F48" s="2">
        <v>4</v>
      </c>
      <c r="G48" s="2">
        <f t="shared" si="0"/>
        <v>1</v>
      </c>
      <c r="H48" s="3">
        <f t="shared" si="1"/>
        <v>1.984126984126984</v>
      </c>
      <c r="I48" s="3">
        <f t="shared" si="2"/>
        <v>80</v>
      </c>
    </row>
    <row r="49" spans="4:9" ht="12.75">
      <c r="D49" s="2" t="s">
        <v>351</v>
      </c>
      <c r="E49" s="2">
        <v>14</v>
      </c>
      <c r="F49" s="2">
        <v>12</v>
      </c>
      <c r="G49" s="2">
        <f t="shared" si="0"/>
        <v>2</v>
      </c>
      <c r="H49" s="3">
        <f t="shared" si="1"/>
        <v>5.555555555555555</v>
      </c>
      <c r="I49" s="3">
        <f t="shared" si="2"/>
        <v>85.71428571428571</v>
      </c>
    </row>
    <row r="50" spans="4:9" ht="12.75">
      <c r="D50" s="2" t="s">
        <v>352</v>
      </c>
      <c r="E50" s="2">
        <v>35</v>
      </c>
      <c r="F50" s="2">
        <v>14</v>
      </c>
      <c r="G50" s="2">
        <f t="shared" si="0"/>
        <v>21</v>
      </c>
      <c r="H50" s="3">
        <f t="shared" si="1"/>
        <v>13.88888888888889</v>
      </c>
      <c r="I50" s="3">
        <f t="shared" si="2"/>
        <v>40</v>
      </c>
    </row>
    <row r="51" spans="4:9" ht="12.75">
      <c r="D51" s="2" t="s">
        <v>353</v>
      </c>
      <c r="E51" s="2">
        <v>3</v>
      </c>
      <c r="F51" s="2">
        <v>1</v>
      </c>
      <c r="G51" s="2">
        <f t="shared" si="0"/>
        <v>2</v>
      </c>
      <c r="H51" s="3">
        <f t="shared" si="1"/>
        <v>1.1904761904761905</v>
      </c>
      <c r="I51" s="3">
        <f t="shared" si="2"/>
        <v>33.33333333333333</v>
      </c>
    </row>
    <row r="52" spans="4:9" ht="12.75">
      <c r="D52" s="2" t="s">
        <v>354</v>
      </c>
      <c r="E52" s="2">
        <v>63</v>
      </c>
      <c r="F52" s="2">
        <v>35</v>
      </c>
      <c r="G52" s="2">
        <f t="shared" si="0"/>
        <v>28</v>
      </c>
      <c r="H52" s="3">
        <f t="shared" si="1"/>
        <v>25</v>
      </c>
      <c r="I52" s="3">
        <f t="shared" si="2"/>
        <v>55.55555555555556</v>
      </c>
    </row>
    <row r="53" spans="4:9" ht="12.75">
      <c r="D53" s="2" t="s">
        <v>355</v>
      </c>
      <c r="E53" s="2">
        <v>19</v>
      </c>
      <c r="F53" s="2">
        <v>17</v>
      </c>
      <c r="G53" s="2">
        <f t="shared" si="0"/>
        <v>2</v>
      </c>
      <c r="H53" s="3">
        <f t="shared" si="1"/>
        <v>7.5396825396825395</v>
      </c>
      <c r="I53" s="3">
        <f t="shared" si="2"/>
        <v>89.47368421052632</v>
      </c>
    </row>
    <row r="54" spans="4:9" ht="12.75">
      <c r="D54" s="2" t="s">
        <v>356</v>
      </c>
      <c r="E54" s="2">
        <v>30</v>
      </c>
      <c r="F54" s="2">
        <v>13</v>
      </c>
      <c r="G54" s="2">
        <f t="shared" si="0"/>
        <v>17</v>
      </c>
      <c r="H54" s="3">
        <f t="shared" si="1"/>
        <v>11.904761904761903</v>
      </c>
      <c r="I54" s="3">
        <f t="shared" si="2"/>
        <v>43.333333333333336</v>
      </c>
    </row>
    <row r="55" spans="4:9" ht="12.75">
      <c r="D55" s="2" t="s">
        <v>357</v>
      </c>
      <c r="E55" s="2">
        <v>2</v>
      </c>
      <c r="F55" s="2">
        <v>2</v>
      </c>
      <c r="G55" s="2">
        <f t="shared" si="0"/>
        <v>0</v>
      </c>
      <c r="H55" s="3">
        <f t="shared" si="1"/>
        <v>0.7936507936507936</v>
      </c>
      <c r="I55" s="3">
        <f t="shared" si="2"/>
        <v>100</v>
      </c>
    </row>
    <row r="56" spans="4:9" ht="12.75">
      <c r="D56" s="2" t="s">
        <v>358</v>
      </c>
      <c r="E56" s="2">
        <v>30</v>
      </c>
      <c r="F56" s="2">
        <v>27</v>
      </c>
      <c r="G56" s="2">
        <f t="shared" si="0"/>
        <v>3</v>
      </c>
      <c r="H56" s="3">
        <f t="shared" si="1"/>
        <v>11.904761904761903</v>
      </c>
      <c r="I56" s="3">
        <f t="shared" si="2"/>
        <v>90</v>
      </c>
    </row>
    <row r="57" spans="4:9" ht="12.75">
      <c r="D57" s="2" t="s">
        <v>359</v>
      </c>
      <c r="E57" s="2">
        <v>5</v>
      </c>
      <c r="F57" s="2">
        <v>2</v>
      </c>
      <c r="G57" s="2">
        <f t="shared" si="0"/>
        <v>3</v>
      </c>
      <c r="H57" s="3">
        <f t="shared" si="1"/>
        <v>1.984126984126984</v>
      </c>
      <c r="I57" s="3">
        <f t="shared" si="2"/>
        <v>40</v>
      </c>
    </row>
    <row r="58" spans="4:9" ht="12.75">
      <c r="D58" s="2" t="s">
        <v>360</v>
      </c>
      <c r="E58" s="2">
        <v>2</v>
      </c>
      <c r="F58" s="2">
        <v>1</v>
      </c>
      <c r="G58" s="2">
        <f t="shared" si="0"/>
        <v>1</v>
      </c>
      <c r="H58" s="3">
        <f t="shared" si="1"/>
        <v>0.7936507936507936</v>
      </c>
      <c r="I58" s="3">
        <f t="shared" si="2"/>
        <v>50</v>
      </c>
    </row>
    <row r="59" spans="4:9" ht="12.75">
      <c r="D59" s="2" t="s">
        <v>361</v>
      </c>
      <c r="E59" s="2">
        <v>7</v>
      </c>
      <c r="F59" s="2">
        <v>7</v>
      </c>
      <c r="G59" s="2">
        <f t="shared" si="0"/>
        <v>0</v>
      </c>
      <c r="H59" s="3">
        <f t="shared" si="1"/>
        <v>2.7777777777777777</v>
      </c>
      <c r="I59" s="3">
        <f t="shared" si="2"/>
        <v>100</v>
      </c>
    </row>
    <row r="60" spans="4:9" ht="12.75">
      <c r="D60" s="2" t="s">
        <v>362</v>
      </c>
      <c r="E60" s="2">
        <v>128</v>
      </c>
      <c r="F60" s="2">
        <v>65</v>
      </c>
      <c r="G60" s="2">
        <f t="shared" si="0"/>
        <v>63</v>
      </c>
      <c r="H60" s="3">
        <f t="shared" si="1"/>
        <v>50.79365079365079</v>
      </c>
      <c r="I60" s="3">
        <f>(F60/E60)*100</f>
        <v>50.78125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C6:I32"/>
  <sheetViews>
    <sheetView workbookViewId="0" topLeftCell="A6">
      <selection activeCell="G22" sqref="G22"/>
    </sheetView>
  </sheetViews>
  <sheetFormatPr defaultColWidth="9.140625" defaultRowHeight="12.75"/>
  <cols>
    <col min="4" max="4" width="16.140625" style="0" customWidth="1"/>
  </cols>
  <sheetData>
    <row r="6" spans="3:8" ht="12.75">
      <c r="C6" s="2" t="s">
        <v>93</v>
      </c>
      <c r="D6" s="2"/>
      <c r="E6" s="2"/>
      <c r="F6" s="2"/>
      <c r="G6" s="2"/>
      <c r="H6" s="2"/>
    </row>
    <row r="7" spans="3:8" ht="12.75">
      <c r="C7" s="2"/>
      <c r="D7" s="2"/>
      <c r="E7" s="2" t="s">
        <v>23</v>
      </c>
      <c r="F7" s="2" t="s">
        <v>24</v>
      </c>
      <c r="G7" s="2" t="s">
        <v>25</v>
      </c>
      <c r="H7" s="2" t="s">
        <v>26</v>
      </c>
    </row>
    <row r="8" spans="3:8" ht="12.75">
      <c r="C8" s="2" t="s">
        <v>27</v>
      </c>
      <c r="D8" s="2" t="s">
        <v>94</v>
      </c>
      <c r="E8" s="2">
        <v>144</v>
      </c>
      <c r="F8" s="2">
        <v>57.142857142857146</v>
      </c>
      <c r="G8" s="2">
        <v>57.142857142857146</v>
      </c>
      <c r="H8" s="2">
        <v>57.142857142857146</v>
      </c>
    </row>
    <row r="9" spans="3:8" ht="12.75">
      <c r="C9" s="2"/>
      <c r="D9" s="2" t="s">
        <v>95</v>
      </c>
      <c r="E9" s="2">
        <v>75</v>
      </c>
      <c r="F9" s="2">
        <v>29.761904761904763</v>
      </c>
      <c r="G9" s="2">
        <v>29.761904761904763</v>
      </c>
      <c r="H9" s="2">
        <v>86.90476190476191</v>
      </c>
    </row>
    <row r="10" spans="3:8" ht="12.75">
      <c r="C10" s="2"/>
      <c r="D10" s="2" t="s">
        <v>96</v>
      </c>
      <c r="E10" s="2">
        <v>18</v>
      </c>
      <c r="F10" s="2">
        <v>7.142857142857143</v>
      </c>
      <c r="G10" s="2">
        <v>7.142857142857143</v>
      </c>
      <c r="H10" s="2">
        <v>94.04761904761905</v>
      </c>
    </row>
    <row r="11" spans="3:8" ht="12.75">
      <c r="C11" s="2"/>
      <c r="D11" s="2" t="s">
        <v>97</v>
      </c>
      <c r="E11" s="2">
        <v>2</v>
      </c>
      <c r="F11" s="2">
        <v>0.7936507936507936</v>
      </c>
      <c r="G11" s="2">
        <v>0.7936507936507936</v>
      </c>
      <c r="H11" s="2">
        <v>94.84126984126985</v>
      </c>
    </row>
    <row r="12" spans="3:8" ht="12.75">
      <c r="C12" s="2"/>
      <c r="D12" s="2" t="s">
        <v>15</v>
      </c>
      <c r="E12" s="2">
        <v>13</v>
      </c>
      <c r="F12" s="2">
        <v>5.158730158730159</v>
      </c>
      <c r="G12" s="2">
        <v>5.158730158730159</v>
      </c>
      <c r="H12" s="2">
        <v>100</v>
      </c>
    </row>
    <row r="13" spans="3:8" ht="12.75">
      <c r="C13" s="2"/>
      <c r="D13" s="2" t="s">
        <v>28</v>
      </c>
      <c r="E13" s="2">
        <v>252</v>
      </c>
      <c r="F13" s="2">
        <v>100</v>
      </c>
      <c r="G13" s="2">
        <v>100</v>
      </c>
      <c r="H13" s="2"/>
    </row>
    <row r="17" spans="4:5" ht="12.75">
      <c r="D17" s="2" t="s">
        <v>94</v>
      </c>
      <c r="E17">
        <v>135</v>
      </c>
    </row>
    <row r="18" spans="4:5" ht="12.75">
      <c r="D18" s="2" t="s">
        <v>95</v>
      </c>
      <c r="E18">
        <v>70</v>
      </c>
    </row>
    <row r="19" spans="4:5" ht="12.75">
      <c r="D19" s="2" t="s">
        <v>96</v>
      </c>
      <c r="E19">
        <v>18</v>
      </c>
    </row>
    <row r="20" spans="4:5" ht="12.75">
      <c r="D20" s="2" t="s">
        <v>97</v>
      </c>
      <c r="E20">
        <v>2</v>
      </c>
    </row>
    <row r="21" spans="4:5" ht="12.75">
      <c r="D21" s="2" t="s">
        <v>13</v>
      </c>
      <c r="E21" s="2">
        <v>0</v>
      </c>
    </row>
    <row r="25" ht="12.75">
      <c r="D25" t="s">
        <v>93</v>
      </c>
    </row>
    <row r="26" spans="6:9" ht="12.75">
      <c r="F26" t="s">
        <v>23</v>
      </c>
      <c r="G26" t="s">
        <v>24</v>
      </c>
      <c r="H26" t="s">
        <v>25</v>
      </c>
      <c r="I26" t="s">
        <v>26</v>
      </c>
    </row>
    <row r="27" spans="4:9" ht="12.75">
      <c r="D27" t="s">
        <v>27</v>
      </c>
      <c r="E27" t="s">
        <v>94</v>
      </c>
      <c r="F27">
        <v>135</v>
      </c>
      <c r="G27">
        <v>56.962025316455694</v>
      </c>
      <c r="H27">
        <v>56.962025316455694</v>
      </c>
      <c r="I27">
        <v>56.962025316455694</v>
      </c>
    </row>
    <row r="28" spans="5:9" ht="12.75">
      <c r="E28" t="s">
        <v>95</v>
      </c>
      <c r="F28">
        <v>70</v>
      </c>
      <c r="G28">
        <v>29.535864978902953</v>
      </c>
      <c r="H28">
        <v>29.535864978902953</v>
      </c>
      <c r="I28">
        <v>86.49789029535864</v>
      </c>
    </row>
    <row r="29" spans="5:9" ht="12.75">
      <c r="E29" t="s">
        <v>96</v>
      </c>
      <c r="F29">
        <v>18</v>
      </c>
      <c r="G29">
        <v>7.594936708860759</v>
      </c>
      <c r="H29">
        <v>7.594936708860759</v>
      </c>
      <c r="I29">
        <v>94.0928270042194</v>
      </c>
    </row>
    <row r="30" spans="5:9" ht="12.75">
      <c r="E30" t="s">
        <v>97</v>
      </c>
      <c r="F30">
        <v>2</v>
      </c>
      <c r="G30">
        <v>0.8438818565400844</v>
      </c>
      <c r="H30">
        <v>0.8438818565400844</v>
      </c>
      <c r="I30">
        <v>94.93670886075948</v>
      </c>
    </row>
    <row r="31" spans="5:9" ht="12.75">
      <c r="E31" t="s">
        <v>15</v>
      </c>
      <c r="F31">
        <v>12</v>
      </c>
      <c r="G31">
        <v>5.063291139240507</v>
      </c>
      <c r="H31">
        <v>5.063291139240507</v>
      </c>
      <c r="I31">
        <v>100</v>
      </c>
    </row>
    <row r="32" spans="5:8" ht="12.75">
      <c r="E32" t="s">
        <v>28</v>
      </c>
      <c r="F32">
        <v>237</v>
      </c>
      <c r="G32">
        <v>100</v>
      </c>
      <c r="H32">
        <v>100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D7:L34"/>
  <sheetViews>
    <sheetView workbookViewId="0" topLeftCell="A6">
      <selection activeCell="D7" sqref="D7:L34"/>
    </sheetView>
  </sheetViews>
  <sheetFormatPr defaultColWidth="8.00390625" defaultRowHeight="12.75"/>
  <cols>
    <col min="1" max="16384" width="8.00390625" style="2" customWidth="1"/>
  </cols>
  <sheetData>
    <row r="7" ht="12.75">
      <c r="D7" s="2" t="s">
        <v>98</v>
      </c>
    </row>
    <row r="8" spans="6:9" ht="12.75">
      <c r="F8" s="2" t="s">
        <v>23</v>
      </c>
      <c r="G8" s="2" t="s">
        <v>24</v>
      </c>
      <c r="H8" s="2" t="s">
        <v>25</v>
      </c>
      <c r="I8" s="2" t="s">
        <v>26</v>
      </c>
    </row>
    <row r="9" spans="4:12" ht="12.75">
      <c r="D9" s="2" t="s">
        <v>27</v>
      </c>
      <c r="E9" s="2">
        <v>1</v>
      </c>
      <c r="F9" s="2">
        <v>16</v>
      </c>
      <c r="G9" s="2">
        <v>6.751054852320675</v>
      </c>
      <c r="H9" s="2">
        <v>6.751054852320675</v>
      </c>
      <c r="I9" s="2">
        <v>6.751054852320675</v>
      </c>
      <c r="L9" s="2">
        <f>E9*F9</f>
        <v>16</v>
      </c>
    </row>
    <row r="10" spans="5:12" ht="12.75">
      <c r="E10" s="2">
        <v>2</v>
      </c>
      <c r="F10" s="2">
        <v>5</v>
      </c>
      <c r="G10" s="2">
        <v>2.109704641350211</v>
      </c>
      <c r="H10" s="2">
        <v>2.109704641350211</v>
      </c>
      <c r="I10" s="2">
        <v>8.860759493670887</v>
      </c>
      <c r="L10" s="2">
        <f aca="true" t="shared" si="0" ref="L10:L18">E10*F10</f>
        <v>10</v>
      </c>
    </row>
    <row r="11" spans="5:12" ht="12.75">
      <c r="E11" s="2">
        <v>3</v>
      </c>
      <c r="F11" s="2">
        <v>17</v>
      </c>
      <c r="G11" s="2">
        <v>7.172995780590718</v>
      </c>
      <c r="H11" s="2">
        <v>7.172995780590718</v>
      </c>
      <c r="I11" s="2">
        <v>16.033755274261605</v>
      </c>
      <c r="L11" s="2">
        <f t="shared" si="0"/>
        <v>51</v>
      </c>
    </row>
    <row r="12" spans="5:12" ht="12.75">
      <c r="E12" s="2">
        <v>4</v>
      </c>
      <c r="F12" s="2">
        <v>11</v>
      </c>
      <c r="G12" s="2">
        <v>4.641350210970464</v>
      </c>
      <c r="H12" s="2">
        <v>4.641350210970464</v>
      </c>
      <c r="I12" s="2">
        <v>20.67510548523207</v>
      </c>
      <c r="L12" s="2">
        <f t="shared" si="0"/>
        <v>44</v>
      </c>
    </row>
    <row r="13" spans="5:12" ht="12.75">
      <c r="E13" s="2">
        <v>5</v>
      </c>
      <c r="F13" s="2">
        <v>17</v>
      </c>
      <c r="G13" s="2">
        <v>7.172995780590718</v>
      </c>
      <c r="H13" s="2">
        <v>7.172995780590718</v>
      </c>
      <c r="I13" s="2">
        <v>27.848101265822788</v>
      </c>
      <c r="L13" s="2">
        <f t="shared" si="0"/>
        <v>85</v>
      </c>
    </row>
    <row r="14" spans="5:12" ht="12.75">
      <c r="E14" s="2">
        <v>6</v>
      </c>
      <c r="F14" s="2">
        <v>10</v>
      </c>
      <c r="G14" s="2">
        <v>4.219409282700422</v>
      </c>
      <c r="H14" s="2">
        <v>4.219409282700422</v>
      </c>
      <c r="I14" s="2">
        <v>32.06751054852321</v>
      </c>
      <c r="L14" s="2">
        <f t="shared" si="0"/>
        <v>60</v>
      </c>
    </row>
    <row r="15" spans="5:12" ht="12.75">
      <c r="E15" s="2">
        <v>7</v>
      </c>
      <c r="F15" s="2">
        <v>21</v>
      </c>
      <c r="G15" s="2">
        <v>8.860759493670885</v>
      </c>
      <c r="H15" s="2">
        <v>8.860759493670885</v>
      </c>
      <c r="I15" s="2">
        <v>40.92827004219409</v>
      </c>
      <c r="L15" s="2">
        <f t="shared" si="0"/>
        <v>147</v>
      </c>
    </row>
    <row r="16" spans="5:12" ht="12.75">
      <c r="E16" s="2">
        <v>8</v>
      </c>
      <c r="F16" s="2">
        <v>21</v>
      </c>
      <c r="G16" s="2">
        <v>8.860759493670885</v>
      </c>
      <c r="H16" s="2">
        <v>8.860759493670885</v>
      </c>
      <c r="I16" s="2">
        <v>49.78902953586498</v>
      </c>
      <c r="L16" s="2">
        <f t="shared" si="0"/>
        <v>168</v>
      </c>
    </row>
    <row r="17" spans="5:12" ht="12.75">
      <c r="E17" s="2">
        <v>9</v>
      </c>
      <c r="F17" s="2">
        <v>22</v>
      </c>
      <c r="G17" s="2">
        <v>9.282700421940929</v>
      </c>
      <c r="H17" s="2">
        <v>9.282700421940929</v>
      </c>
      <c r="I17" s="2">
        <v>59.07172995780591</v>
      </c>
      <c r="L17" s="2">
        <f t="shared" si="0"/>
        <v>198</v>
      </c>
    </row>
    <row r="18" spans="5:12" ht="12.75">
      <c r="E18" s="2">
        <v>10</v>
      </c>
      <c r="F18" s="2">
        <v>86</v>
      </c>
      <c r="G18" s="2">
        <v>36.28691983122363</v>
      </c>
      <c r="H18" s="2">
        <v>36.28691983122363</v>
      </c>
      <c r="I18" s="2">
        <v>95.35864978902954</v>
      </c>
      <c r="L18" s="2">
        <f t="shared" si="0"/>
        <v>860</v>
      </c>
    </row>
    <row r="19" spans="5:12" ht="12.75">
      <c r="E19" s="2" t="s">
        <v>15</v>
      </c>
      <c r="F19" s="2">
        <v>11</v>
      </c>
      <c r="G19" s="2">
        <v>4.641350210970464</v>
      </c>
      <c r="H19" s="2">
        <v>4.641350210970464</v>
      </c>
      <c r="I19" s="2">
        <v>100</v>
      </c>
      <c r="K19" s="2" t="s">
        <v>33</v>
      </c>
      <c r="L19" s="2">
        <f>SUM(L9:L18)</f>
        <v>1639</v>
      </c>
    </row>
    <row r="20" spans="5:12" ht="12.75">
      <c r="E20" s="2" t="s">
        <v>28</v>
      </c>
      <c r="F20" s="2">
        <v>237</v>
      </c>
      <c r="G20" s="2">
        <v>100</v>
      </c>
      <c r="H20" s="2">
        <v>100</v>
      </c>
      <c r="K20" s="2" t="s">
        <v>99</v>
      </c>
      <c r="L20" s="3">
        <f>L19/226</f>
        <v>7.252212389380531</v>
      </c>
    </row>
    <row r="22" spans="5:6" ht="12.75">
      <c r="E22" s="2" t="s">
        <v>29</v>
      </c>
      <c r="F22" s="2">
        <v>226</v>
      </c>
    </row>
    <row r="24" spans="5:7" ht="12.75">
      <c r="E24" s="2" t="s">
        <v>30</v>
      </c>
      <c r="G24" s="2" t="s">
        <v>24</v>
      </c>
    </row>
    <row r="25" spans="5:7" ht="12.75">
      <c r="E25" s="2">
        <v>1</v>
      </c>
      <c r="F25" s="2">
        <v>16</v>
      </c>
      <c r="G25" s="3">
        <f>(F25/226)*100</f>
        <v>7.079646017699115</v>
      </c>
    </row>
    <row r="26" spans="5:7" ht="12.75">
      <c r="E26" s="2">
        <v>2</v>
      </c>
      <c r="F26" s="2">
        <v>5</v>
      </c>
      <c r="G26" s="3">
        <f aca="true" t="shared" si="1" ref="G26:G34">(F26/226)*100</f>
        <v>2.2123893805309733</v>
      </c>
    </row>
    <row r="27" spans="5:7" ht="12.75">
      <c r="E27" s="2">
        <v>3</v>
      </c>
      <c r="F27" s="2">
        <v>17</v>
      </c>
      <c r="G27" s="3">
        <f t="shared" si="1"/>
        <v>7.52212389380531</v>
      </c>
    </row>
    <row r="28" spans="5:7" ht="12.75">
      <c r="E28" s="2">
        <v>4</v>
      </c>
      <c r="F28" s="2">
        <v>11</v>
      </c>
      <c r="G28" s="3">
        <f t="shared" si="1"/>
        <v>4.867256637168142</v>
      </c>
    </row>
    <row r="29" spans="5:7" ht="12.75">
      <c r="E29" s="2">
        <v>5</v>
      </c>
      <c r="F29" s="2">
        <v>17</v>
      </c>
      <c r="G29" s="3">
        <f t="shared" si="1"/>
        <v>7.52212389380531</v>
      </c>
    </row>
    <row r="30" spans="5:7" ht="12.75">
      <c r="E30" s="2">
        <v>6</v>
      </c>
      <c r="F30" s="2">
        <v>10</v>
      </c>
      <c r="G30" s="3">
        <f t="shared" si="1"/>
        <v>4.424778761061947</v>
      </c>
    </row>
    <row r="31" spans="5:7" ht="12.75">
      <c r="E31" s="2">
        <v>7</v>
      </c>
      <c r="F31" s="2">
        <v>21</v>
      </c>
      <c r="G31" s="3">
        <f t="shared" si="1"/>
        <v>9.29203539823009</v>
      </c>
    </row>
    <row r="32" spans="5:7" ht="12.75">
      <c r="E32" s="2">
        <v>8</v>
      </c>
      <c r="F32" s="2">
        <v>21</v>
      </c>
      <c r="G32" s="3">
        <f t="shared" si="1"/>
        <v>9.29203539823009</v>
      </c>
    </row>
    <row r="33" spans="5:7" ht="12.75">
      <c r="E33" s="2">
        <v>9</v>
      </c>
      <c r="F33" s="2">
        <v>22</v>
      </c>
      <c r="G33" s="3">
        <f t="shared" si="1"/>
        <v>9.734513274336283</v>
      </c>
    </row>
    <row r="34" spans="5:7" ht="12.75">
      <c r="E34" s="2">
        <v>10</v>
      </c>
      <c r="F34" s="2">
        <v>86</v>
      </c>
      <c r="G34" s="3">
        <f t="shared" si="1"/>
        <v>38.05309734513274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4:F42"/>
  <sheetViews>
    <sheetView workbookViewId="0" topLeftCell="A1">
      <selection activeCell="C7" sqref="C7:F22"/>
    </sheetView>
  </sheetViews>
  <sheetFormatPr defaultColWidth="9.140625" defaultRowHeight="12.75"/>
  <cols>
    <col min="1" max="2" width="8.00390625" style="2" customWidth="1"/>
    <col min="3" max="3" width="77.57421875" style="2" customWidth="1"/>
    <col min="4" max="16384" width="8.00390625" style="2" customWidth="1"/>
  </cols>
  <sheetData>
    <row r="4" ht="12.75">
      <c r="C4" s="2" t="s">
        <v>103</v>
      </c>
    </row>
    <row r="6" spans="4:6" ht="12.75">
      <c r="D6" s="2" t="s">
        <v>100</v>
      </c>
      <c r="E6" s="2" t="s">
        <v>101</v>
      </c>
      <c r="F6" s="2" t="s">
        <v>102</v>
      </c>
    </row>
    <row r="7" spans="3:6" ht="12.75">
      <c r="C7" s="2" t="s">
        <v>116</v>
      </c>
      <c r="D7" s="2">
        <v>91</v>
      </c>
      <c r="E7" s="2">
        <v>146</v>
      </c>
      <c r="F7" s="3">
        <f aca="true" t="shared" si="0" ref="F7:F22">(E7/237)*100</f>
        <v>61.60337552742617</v>
      </c>
    </row>
    <row r="8" spans="3:6" ht="12.75">
      <c r="C8" s="2" t="s">
        <v>109</v>
      </c>
      <c r="D8" s="2">
        <v>114</v>
      </c>
      <c r="E8" s="2">
        <v>123</v>
      </c>
      <c r="F8" s="3">
        <f>(E8/237)*100</f>
        <v>51.89873417721519</v>
      </c>
    </row>
    <row r="9" spans="3:6" ht="12.75">
      <c r="C9" s="2" t="s">
        <v>113</v>
      </c>
      <c r="D9" s="2">
        <v>128</v>
      </c>
      <c r="E9" s="2">
        <v>109</v>
      </c>
      <c r="F9" s="3">
        <f t="shared" si="0"/>
        <v>45.9915611814346</v>
      </c>
    </row>
    <row r="10" spans="3:6" ht="12.75">
      <c r="C10" s="2" t="s">
        <v>114</v>
      </c>
      <c r="D10" s="2">
        <v>134</v>
      </c>
      <c r="E10" s="2">
        <v>103</v>
      </c>
      <c r="F10" s="3">
        <f t="shared" si="0"/>
        <v>43.459915611814345</v>
      </c>
    </row>
    <row r="11" spans="3:6" ht="12.75">
      <c r="C11" s="2" t="s">
        <v>117</v>
      </c>
      <c r="D11" s="2">
        <v>137</v>
      </c>
      <c r="E11" s="2">
        <v>100</v>
      </c>
      <c r="F11" s="3">
        <f t="shared" si="0"/>
        <v>42.19409282700422</v>
      </c>
    </row>
    <row r="12" spans="3:6" ht="12.75">
      <c r="C12" s="2" t="s">
        <v>124</v>
      </c>
      <c r="D12" s="2">
        <v>142</v>
      </c>
      <c r="E12" s="2">
        <v>95</v>
      </c>
      <c r="F12" s="3">
        <f t="shared" si="0"/>
        <v>40.08438818565401</v>
      </c>
    </row>
    <row r="13" spans="3:6" ht="12.75">
      <c r="C13" s="2" t="s">
        <v>110</v>
      </c>
      <c r="D13" s="2">
        <v>146</v>
      </c>
      <c r="E13" s="2">
        <v>91</v>
      </c>
      <c r="F13" s="3">
        <f t="shared" si="0"/>
        <v>38.39662447257383</v>
      </c>
    </row>
    <row r="14" spans="3:6" ht="12.75">
      <c r="C14" s="2" t="s">
        <v>112</v>
      </c>
      <c r="D14" s="2">
        <v>153</v>
      </c>
      <c r="E14" s="2">
        <v>84</v>
      </c>
      <c r="F14" s="3">
        <f t="shared" si="0"/>
        <v>35.44303797468354</v>
      </c>
    </row>
    <row r="15" spans="3:6" ht="12.75">
      <c r="C15" s="2" t="s">
        <v>111</v>
      </c>
      <c r="D15" s="2">
        <v>174</v>
      </c>
      <c r="E15" s="2">
        <v>63</v>
      </c>
      <c r="F15" s="3">
        <f t="shared" si="0"/>
        <v>26.582278481012654</v>
      </c>
    </row>
    <row r="16" spans="3:6" ht="12.75">
      <c r="C16" s="2" t="s">
        <v>115</v>
      </c>
      <c r="D16" s="2">
        <v>181</v>
      </c>
      <c r="E16" s="2">
        <v>56</v>
      </c>
      <c r="F16" s="3">
        <f t="shared" si="0"/>
        <v>23.628691983122362</v>
      </c>
    </row>
    <row r="17" spans="3:6" ht="12.75">
      <c r="C17" s="2" t="s">
        <v>118</v>
      </c>
      <c r="D17" s="2">
        <v>188</v>
      </c>
      <c r="E17" s="2">
        <v>49</v>
      </c>
      <c r="F17" s="3">
        <f t="shared" si="0"/>
        <v>20.675105485232066</v>
      </c>
    </row>
    <row r="18" spans="3:6" ht="12.75">
      <c r="C18" s="2" t="s">
        <v>123</v>
      </c>
      <c r="D18" s="2">
        <v>190</v>
      </c>
      <c r="E18" s="2">
        <v>47</v>
      </c>
      <c r="F18" s="3">
        <f t="shared" si="0"/>
        <v>19.831223628691983</v>
      </c>
    </row>
    <row r="19" spans="3:6" ht="12.75">
      <c r="C19" s="2" t="s">
        <v>121</v>
      </c>
      <c r="D19" s="2">
        <v>211</v>
      </c>
      <c r="E19" s="2">
        <v>26</v>
      </c>
      <c r="F19" s="3">
        <f t="shared" si="0"/>
        <v>10.970464135021098</v>
      </c>
    </row>
    <row r="20" spans="3:6" ht="12.75">
      <c r="C20" s="2" t="s">
        <v>120</v>
      </c>
      <c r="D20" s="2">
        <v>213</v>
      </c>
      <c r="E20" s="2">
        <v>24</v>
      </c>
      <c r="F20" s="3">
        <f t="shared" si="0"/>
        <v>10.126582278481013</v>
      </c>
    </row>
    <row r="21" spans="3:6" ht="12.75">
      <c r="C21" s="2" t="s">
        <v>119</v>
      </c>
      <c r="D21" s="2">
        <v>216</v>
      </c>
      <c r="E21" s="2">
        <v>21</v>
      </c>
      <c r="F21" s="3">
        <f t="shared" si="0"/>
        <v>8.860759493670885</v>
      </c>
    </row>
    <row r="22" spans="3:6" ht="12.75">
      <c r="C22" s="2" t="s">
        <v>122</v>
      </c>
      <c r="D22" s="2">
        <v>223</v>
      </c>
      <c r="E22" s="2">
        <v>14</v>
      </c>
      <c r="F22" s="3">
        <f t="shared" si="0"/>
        <v>5.9071729957805905</v>
      </c>
    </row>
    <row r="26" spans="4:5" ht="12.75">
      <c r="D26" s="2" t="s">
        <v>100</v>
      </c>
      <c r="E26" s="2" t="s">
        <v>101</v>
      </c>
    </row>
    <row r="27" spans="3:5" ht="12.75">
      <c r="C27" s="2" t="s">
        <v>109</v>
      </c>
      <c r="D27" s="2">
        <v>114</v>
      </c>
      <c r="E27" s="2">
        <v>123</v>
      </c>
    </row>
    <row r="28" spans="3:5" ht="12.75">
      <c r="C28" s="2" t="s">
        <v>110</v>
      </c>
      <c r="D28" s="2">
        <v>146</v>
      </c>
      <c r="E28" s="2">
        <v>91</v>
      </c>
    </row>
    <row r="29" spans="3:5" ht="12.75">
      <c r="C29" s="2" t="s">
        <v>111</v>
      </c>
      <c r="D29" s="2">
        <v>174</v>
      </c>
      <c r="E29" s="2">
        <v>63</v>
      </c>
    </row>
    <row r="30" spans="3:5" ht="12.75">
      <c r="C30" s="2" t="s">
        <v>112</v>
      </c>
      <c r="D30" s="2">
        <v>153</v>
      </c>
      <c r="E30" s="2">
        <v>84</v>
      </c>
    </row>
    <row r="31" spans="3:5" ht="12.75">
      <c r="C31" s="2" t="s">
        <v>113</v>
      </c>
      <c r="D31" s="2">
        <v>128</v>
      </c>
      <c r="E31" s="2">
        <v>109</v>
      </c>
    </row>
    <row r="32" spans="3:5" ht="12.75">
      <c r="C32" s="2" t="s">
        <v>114</v>
      </c>
      <c r="D32" s="2">
        <v>134</v>
      </c>
      <c r="E32" s="2">
        <v>103</v>
      </c>
    </row>
    <row r="33" spans="3:5" ht="12.75">
      <c r="C33" s="2" t="s">
        <v>115</v>
      </c>
      <c r="D33" s="2">
        <v>181</v>
      </c>
      <c r="E33" s="2">
        <v>56</v>
      </c>
    </row>
    <row r="34" spans="3:5" ht="12.75">
      <c r="C34" s="2" t="s">
        <v>116</v>
      </c>
      <c r="D34" s="2">
        <v>91</v>
      </c>
      <c r="E34" s="2">
        <v>146</v>
      </c>
    </row>
    <row r="35" spans="3:5" ht="12.75">
      <c r="C35" s="2" t="s">
        <v>117</v>
      </c>
      <c r="D35" s="2">
        <v>137</v>
      </c>
      <c r="E35" s="2">
        <v>100</v>
      </c>
    </row>
    <row r="36" spans="3:5" ht="12.75">
      <c r="C36" s="2" t="s">
        <v>118</v>
      </c>
      <c r="D36" s="2">
        <v>188</v>
      </c>
      <c r="E36" s="2">
        <v>49</v>
      </c>
    </row>
    <row r="37" spans="3:5" ht="12.75">
      <c r="C37" s="2" t="s">
        <v>119</v>
      </c>
      <c r="D37" s="2">
        <v>216</v>
      </c>
      <c r="E37" s="2">
        <v>21</v>
      </c>
    </row>
    <row r="38" spans="3:5" ht="12.75">
      <c r="C38" s="2" t="s">
        <v>120</v>
      </c>
      <c r="D38" s="2">
        <v>213</v>
      </c>
      <c r="E38" s="2">
        <v>24</v>
      </c>
    </row>
    <row r="39" spans="3:5" ht="12.75">
      <c r="C39" s="2" t="s">
        <v>121</v>
      </c>
      <c r="D39" s="2">
        <v>211</v>
      </c>
      <c r="E39" s="2">
        <v>26</v>
      </c>
    </row>
    <row r="40" spans="3:5" ht="12.75">
      <c r="C40" s="2" t="s">
        <v>122</v>
      </c>
      <c r="D40" s="2">
        <v>223</v>
      </c>
      <c r="E40" s="2">
        <v>14</v>
      </c>
    </row>
    <row r="41" spans="3:5" ht="12.75">
      <c r="C41" s="2" t="s">
        <v>123</v>
      </c>
      <c r="D41" s="2">
        <v>190</v>
      </c>
      <c r="E41" s="2">
        <v>47</v>
      </c>
    </row>
    <row r="42" spans="3:5" ht="12.75">
      <c r="C42" s="2" t="s">
        <v>124</v>
      </c>
      <c r="D42" s="2">
        <v>142</v>
      </c>
      <c r="E42" s="2">
        <v>95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C6:H14"/>
  <sheetViews>
    <sheetView workbookViewId="0" topLeftCell="A1">
      <selection activeCell="D8" sqref="D8:E12"/>
    </sheetView>
  </sheetViews>
  <sheetFormatPr defaultColWidth="9.140625" defaultRowHeight="12.75"/>
  <cols>
    <col min="4" max="4" width="45.421875" style="0" customWidth="1"/>
  </cols>
  <sheetData>
    <row r="6" ht="12.75">
      <c r="C6" t="s">
        <v>125</v>
      </c>
    </row>
    <row r="7" spans="5:8" ht="12.75">
      <c r="E7" t="s">
        <v>23</v>
      </c>
      <c r="F7" t="s">
        <v>24</v>
      </c>
      <c r="G7" t="s">
        <v>25</v>
      </c>
      <c r="H7" t="s">
        <v>26</v>
      </c>
    </row>
    <row r="8" spans="3:8" ht="12.75">
      <c r="C8" t="s">
        <v>27</v>
      </c>
      <c r="D8" t="s">
        <v>126</v>
      </c>
      <c r="E8">
        <v>34</v>
      </c>
      <c r="F8">
        <v>14.345991561181435</v>
      </c>
      <c r="G8">
        <v>14.345991561181435</v>
      </c>
      <c r="H8">
        <v>14.345991561181435</v>
      </c>
    </row>
    <row r="9" spans="4:8" ht="12.75">
      <c r="D9" t="s">
        <v>127</v>
      </c>
      <c r="E9">
        <v>104</v>
      </c>
      <c r="F9">
        <v>43.881856540084385</v>
      </c>
      <c r="G9">
        <v>43.881856540084385</v>
      </c>
      <c r="H9">
        <v>58.22784810126582</v>
      </c>
    </row>
    <row r="10" spans="4:8" ht="12.75">
      <c r="D10" t="s">
        <v>128</v>
      </c>
      <c r="E10">
        <v>26</v>
      </c>
      <c r="F10">
        <v>10.970464135021096</v>
      </c>
      <c r="G10">
        <v>10.970464135021096</v>
      </c>
      <c r="H10">
        <v>69.19831223628692</v>
      </c>
    </row>
    <row r="11" spans="4:8" ht="12.75">
      <c r="D11" t="s">
        <v>129</v>
      </c>
      <c r="E11">
        <v>43</v>
      </c>
      <c r="F11">
        <v>18.143459915611814</v>
      </c>
      <c r="G11">
        <v>18.143459915611814</v>
      </c>
      <c r="H11">
        <v>87.34177215189874</v>
      </c>
    </row>
    <row r="12" spans="4:8" ht="12.75">
      <c r="D12" t="s">
        <v>64</v>
      </c>
      <c r="E12">
        <v>6</v>
      </c>
      <c r="F12">
        <v>2.5316455696202533</v>
      </c>
      <c r="G12">
        <v>2.5316455696202533</v>
      </c>
      <c r="H12">
        <v>89.87341772151899</v>
      </c>
    </row>
    <row r="13" spans="4:8" ht="12.75">
      <c r="D13" t="s">
        <v>15</v>
      </c>
      <c r="E13">
        <v>24</v>
      </c>
      <c r="F13">
        <v>10.126582278481013</v>
      </c>
      <c r="G13">
        <v>10.126582278481013</v>
      </c>
      <c r="H13">
        <v>100</v>
      </c>
    </row>
    <row r="14" spans="4:7" ht="12.75">
      <c r="D14" t="s">
        <v>28</v>
      </c>
      <c r="E14">
        <v>237</v>
      </c>
      <c r="F14">
        <v>100</v>
      </c>
      <c r="G14">
        <v>100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C5:L32"/>
  <sheetViews>
    <sheetView workbookViewId="0" topLeftCell="A4">
      <selection activeCell="C17" sqref="C17"/>
    </sheetView>
  </sheetViews>
  <sheetFormatPr defaultColWidth="9.140625" defaultRowHeight="12.75"/>
  <sheetData>
    <row r="5" spans="4:12" ht="12.75">
      <c r="D5" s="2" t="s">
        <v>130</v>
      </c>
      <c r="E5" s="2"/>
      <c r="F5" s="2"/>
      <c r="G5" s="2"/>
      <c r="H5" s="2"/>
      <c r="I5" s="2"/>
      <c r="J5" s="2"/>
      <c r="K5" s="2"/>
      <c r="L5" s="2"/>
    </row>
    <row r="6" spans="4:12" ht="12.75">
      <c r="D6" s="2"/>
      <c r="E6" s="2"/>
      <c r="F6" s="2" t="s">
        <v>23</v>
      </c>
      <c r="G6" s="2" t="s">
        <v>24</v>
      </c>
      <c r="H6" s="2" t="s">
        <v>25</v>
      </c>
      <c r="I6" s="2" t="s">
        <v>26</v>
      </c>
      <c r="J6" s="2"/>
      <c r="K6" s="2"/>
      <c r="L6" s="2"/>
    </row>
    <row r="7" spans="4:12" ht="12.75">
      <c r="D7" s="2" t="s">
        <v>27</v>
      </c>
      <c r="E7" s="2">
        <v>1</v>
      </c>
      <c r="F7" s="2">
        <v>1</v>
      </c>
      <c r="G7" s="2">
        <v>0.4219409282700422</v>
      </c>
      <c r="H7" s="2">
        <v>0.4219409282700422</v>
      </c>
      <c r="I7" s="2">
        <v>0.4219409282700422</v>
      </c>
      <c r="J7" s="2"/>
      <c r="K7" s="2"/>
      <c r="L7" s="2">
        <f>E7*F7</f>
        <v>1</v>
      </c>
    </row>
    <row r="8" spans="4:12" ht="12.75">
      <c r="D8" s="2"/>
      <c r="E8" s="2">
        <v>2</v>
      </c>
      <c r="F8" s="2">
        <v>20</v>
      </c>
      <c r="G8" s="2">
        <v>8.438818565400844</v>
      </c>
      <c r="H8" s="2">
        <v>8.438818565400844</v>
      </c>
      <c r="I8" s="2">
        <v>8.860759493670885</v>
      </c>
      <c r="J8" s="2"/>
      <c r="K8" s="2"/>
      <c r="L8" s="2">
        <f aca="true" t="shared" si="0" ref="L8:L16">E8*F8</f>
        <v>40</v>
      </c>
    </row>
    <row r="9" spans="4:12" ht="12.75">
      <c r="D9" s="2"/>
      <c r="E9" s="2">
        <v>3</v>
      </c>
      <c r="F9" s="2">
        <v>43</v>
      </c>
      <c r="G9" s="2">
        <v>18.143459915611814</v>
      </c>
      <c r="H9" s="2">
        <v>18.143459915611814</v>
      </c>
      <c r="I9" s="2">
        <v>27.0042194092827</v>
      </c>
      <c r="J9" s="2"/>
      <c r="K9" s="2"/>
      <c r="L9" s="2">
        <f t="shared" si="0"/>
        <v>129</v>
      </c>
    </row>
    <row r="10" spans="4:12" ht="12.75">
      <c r="D10" s="2"/>
      <c r="E10" s="2">
        <v>4</v>
      </c>
      <c r="F10" s="2">
        <v>40</v>
      </c>
      <c r="G10" s="2">
        <v>16.877637130801688</v>
      </c>
      <c r="H10" s="2">
        <v>16.877637130801688</v>
      </c>
      <c r="I10" s="2">
        <v>43.88185654008439</v>
      </c>
      <c r="J10" s="2"/>
      <c r="K10" s="2"/>
      <c r="L10" s="2">
        <f t="shared" si="0"/>
        <v>160</v>
      </c>
    </row>
    <row r="11" spans="4:12" ht="12.75">
      <c r="D11" s="2"/>
      <c r="E11" s="2">
        <v>5</v>
      </c>
      <c r="F11" s="2">
        <v>46</v>
      </c>
      <c r="G11" s="2">
        <v>19.40928270042194</v>
      </c>
      <c r="H11" s="2">
        <v>19.40928270042194</v>
      </c>
      <c r="I11" s="2">
        <v>63.29113924050633</v>
      </c>
      <c r="J11" s="2"/>
      <c r="K11" s="2"/>
      <c r="L11" s="2">
        <f t="shared" si="0"/>
        <v>230</v>
      </c>
    </row>
    <row r="12" spans="4:12" ht="12.75">
      <c r="D12" s="2"/>
      <c r="E12" s="2">
        <v>6</v>
      </c>
      <c r="F12" s="2">
        <v>20</v>
      </c>
      <c r="G12" s="2">
        <v>8.438818565400844</v>
      </c>
      <c r="H12" s="2">
        <v>8.438818565400844</v>
      </c>
      <c r="I12" s="2">
        <v>71.72995780590718</v>
      </c>
      <c r="J12" s="2"/>
      <c r="K12" s="2"/>
      <c r="L12" s="2">
        <f t="shared" si="0"/>
        <v>120</v>
      </c>
    </row>
    <row r="13" spans="4:12" ht="12.75">
      <c r="D13" s="2"/>
      <c r="E13" s="2">
        <v>7</v>
      </c>
      <c r="F13" s="2">
        <v>13</v>
      </c>
      <c r="G13" s="2">
        <v>5.485232067510548</v>
      </c>
      <c r="H13" s="2">
        <v>5.485232067510548</v>
      </c>
      <c r="I13" s="2">
        <v>77.21518987341773</v>
      </c>
      <c r="J13" s="2"/>
      <c r="K13" s="2"/>
      <c r="L13" s="2">
        <f t="shared" si="0"/>
        <v>91</v>
      </c>
    </row>
    <row r="14" spans="4:12" ht="12.75">
      <c r="D14" s="2"/>
      <c r="E14" s="2">
        <v>8</v>
      </c>
      <c r="F14" s="2">
        <v>6</v>
      </c>
      <c r="G14" s="2">
        <v>2.5316455696202533</v>
      </c>
      <c r="H14" s="2">
        <v>2.5316455696202533</v>
      </c>
      <c r="I14" s="2">
        <v>79.74683544303798</v>
      </c>
      <c r="J14" s="2"/>
      <c r="K14" s="2"/>
      <c r="L14" s="2">
        <f t="shared" si="0"/>
        <v>48</v>
      </c>
    </row>
    <row r="15" spans="4:12" ht="12.75">
      <c r="D15" s="2"/>
      <c r="E15" s="2">
        <v>9</v>
      </c>
      <c r="F15" s="2">
        <v>2</v>
      </c>
      <c r="G15" s="2">
        <v>0.8438818565400844</v>
      </c>
      <c r="H15" s="2">
        <v>0.8438818565400844</v>
      </c>
      <c r="I15" s="2">
        <v>80.59071729957806</v>
      </c>
      <c r="J15" s="2"/>
      <c r="K15" s="2"/>
      <c r="L15" s="2">
        <f t="shared" si="0"/>
        <v>18</v>
      </c>
    </row>
    <row r="16" spans="4:12" ht="12.75">
      <c r="D16" s="2"/>
      <c r="E16" s="2">
        <v>10</v>
      </c>
      <c r="F16" s="2">
        <v>3</v>
      </c>
      <c r="G16" s="2">
        <v>1.2658227848101267</v>
      </c>
      <c r="H16" s="2">
        <v>1.2658227848101267</v>
      </c>
      <c r="I16" s="2">
        <v>81.85654008438819</v>
      </c>
      <c r="J16" s="2"/>
      <c r="K16" s="2"/>
      <c r="L16" s="2">
        <f t="shared" si="0"/>
        <v>30</v>
      </c>
    </row>
    <row r="17" spans="3:12" ht="12.75">
      <c r="C17">
        <f>34/228</f>
        <v>0.14912280701754385</v>
      </c>
      <c r="D17" s="2"/>
      <c r="E17" s="2" t="s">
        <v>64</v>
      </c>
      <c r="F17" s="2">
        <v>34</v>
      </c>
      <c r="G17" s="2">
        <v>14.345991561181435</v>
      </c>
      <c r="H17" s="2">
        <v>14.345991561181435</v>
      </c>
      <c r="I17" s="2">
        <v>96.20253164556962</v>
      </c>
      <c r="J17" s="2"/>
      <c r="K17" s="2" t="s">
        <v>33</v>
      </c>
      <c r="L17" s="2">
        <f>SUM(L7:L16)</f>
        <v>867</v>
      </c>
    </row>
    <row r="18" spans="4:12" ht="12.75">
      <c r="D18" s="2"/>
      <c r="E18" s="2" t="s">
        <v>15</v>
      </c>
      <c r="F18" s="2">
        <v>9</v>
      </c>
      <c r="G18" s="2">
        <v>3.7974683544303796</v>
      </c>
      <c r="H18" s="2">
        <v>3.7974683544303796</v>
      </c>
      <c r="I18" s="2">
        <v>100</v>
      </c>
      <c r="J18" s="2"/>
      <c r="K18" s="2" t="s">
        <v>99</v>
      </c>
      <c r="L18" s="3">
        <f>L17/F20</f>
        <v>4.469072164948454</v>
      </c>
    </row>
    <row r="19" spans="4:12" ht="12.75">
      <c r="D19" s="2"/>
      <c r="E19" s="2" t="s">
        <v>28</v>
      </c>
      <c r="F19" s="2">
        <v>237</v>
      </c>
      <c r="G19" s="2">
        <v>100</v>
      </c>
      <c r="H19" s="2">
        <v>100</v>
      </c>
      <c r="I19" s="2"/>
      <c r="J19" s="2"/>
      <c r="K19" s="2"/>
      <c r="L19" s="2"/>
    </row>
    <row r="20" spans="4:12" ht="12.75">
      <c r="D20" s="2"/>
      <c r="E20" s="2" t="s">
        <v>29</v>
      </c>
      <c r="F20" s="2">
        <f>F19-F18-F17</f>
        <v>194</v>
      </c>
      <c r="G20" s="2"/>
      <c r="H20" s="2"/>
      <c r="I20" s="2"/>
      <c r="J20" s="2"/>
      <c r="K20" s="2"/>
      <c r="L20" s="2"/>
    </row>
    <row r="21" spans="4:12" ht="12.75">
      <c r="D21" s="2"/>
      <c r="E21" s="2"/>
      <c r="F21" s="2"/>
      <c r="G21" s="2"/>
      <c r="H21" s="2"/>
      <c r="I21" s="2"/>
      <c r="J21" s="2"/>
      <c r="K21" s="2"/>
      <c r="L21" s="2"/>
    </row>
    <row r="22" spans="4:12" ht="12.75">
      <c r="D22" s="2"/>
      <c r="E22" s="2" t="s">
        <v>30</v>
      </c>
      <c r="F22" s="2"/>
      <c r="G22" s="2" t="s">
        <v>24</v>
      </c>
      <c r="H22" s="2"/>
      <c r="I22" s="2"/>
      <c r="J22" s="2"/>
      <c r="K22" s="2"/>
      <c r="L22" s="2"/>
    </row>
    <row r="23" spans="4:12" ht="12.75">
      <c r="D23" s="2"/>
      <c r="E23" s="2">
        <v>1</v>
      </c>
      <c r="F23" s="2">
        <v>1</v>
      </c>
      <c r="G23" s="3">
        <f>(F23/$F$20)*100</f>
        <v>0.5154639175257731</v>
      </c>
      <c r="H23" s="2"/>
      <c r="I23" s="2"/>
      <c r="J23" s="2"/>
      <c r="K23" s="2"/>
      <c r="L23" s="2"/>
    </row>
    <row r="24" spans="4:12" ht="12.75">
      <c r="D24" s="2"/>
      <c r="E24" s="2">
        <v>2</v>
      </c>
      <c r="F24" s="2">
        <v>20</v>
      </c>
      <c r="G24" s="3">
        <f aca="true" t="shared" si="1" ref="G24:G32">(F24/$F$20)*100</f>
        <v>10.309278350515463</v>
      </c>
      <c r="H24" s="2"/>
      <c r="I24" s="2"/>
      <c r="J24" s="2"/>
      <c r="K24" s="2"/>
      <c r="L24" s="2"/>
    </row>
    <row r="25" spans="4:12" ht="12.75">
      <c r="D25" s="2"/>
      <c r="E25" s="2">
        <v>3</v>
      </c>
      <c r="F25" s="2">
        <v>43</v>
      </c>
      <c r="G25" s="3">
        <f t="shared" si="1"/>
        <v>22.164948453608247</v>
      </c>
      <c r="H25" s="2"/>
      <c r="I25" s="2"/>
      <c r="J25" s="2"/>
      <c r="K25" s="2"/>
      <c r="L25" s="2"/>
    </row>
    <row r="26" spans="4:12" ht="12.75">
      <c r="D26" s="2"/>
      <c r="E26" s="2">
        <v>4</v>
      </c>
      <c r="F26" s="2">
        <v>40</v>
      </c>
      <c r="G26" s="3">
        <f t="shared" si="1"/>
        <v>20.618556701030926</v>
      </c>
      <c r="H26" s="2"/>
      <c r="I26" s="2"/>
      <c r="J26" s="2"/>
      <c r="K26" s="2"/>
      <c r="L26" s="2"/>
    </row>
    <row r="27" spans="4:12" ht="12.75">
      <c r="D27" s="2"/>
      <c r="E27" s="2">
        <v>5</v>
      </c>
      <c r="F27" s="2">
        <v>46</v>
      </c>
      <c r="G27" s="3">
        <f t="shared" si="1"/>
        <v>23.711340206185564</v>
      </c>
      <c r="H27" s="2"/>
      <c r="I27" s="2"/>
      <c r="J27" s="2"/>
      <c r="K27" s="2"/>
      <c r="L27" s="2"/>
    </row>
    <row r="28" spans="4:12" ht="12.75">
      <c r="D28" s="2"/>
      <c r="E28" s="2">
        <v>6</v>
      </c>
      <c r="F28" s="2">
        <v>20</v>
      </c>
      <c r="G28" s="3">
        <f t="shared" si="1"/>
        <v>10.309278350515463</v>
      </c>
      <c r="H28" s="2"/>
      <c r="I28" s="2"/>
      <c r="J28" s="2"/>
      <c r="K28" s="2"/>
      <c r="L28" s="2"/>
    </row>
    <row r="29" spans="4:12" ht="12.75">
      <c r="D29" s="2"/>
      <c r="E29" s="2">
        <v>7</v>
      </c>
      <c r="F29" s="2">
        <v>13</v>
      </c>
      <c r="G29" s="3">
        <f t="shared" si="1"/>
        <v>6.701030927835052</v>
      </c>
      <c r="H29" s="2"/>
      <c r="I29" s="2"/>
      <c r="J29" s="2"/>
      <c r="K29" s="2"/>
      <c r="L29" s="2"/>
    </row>
    <row r="30" spans="4:12" ht="12.75">
      <c r="D30" s="2"/>
      <c r="E30" s="2">
        <v>8</v>
      </c>
      <c r="F30" s="2">
        <v>6</v>
      </c>
      <c r="G30" s="3">
        <f t="shared" si="1"/>
        <v>3.0927835051546393</v>
      </c>
      <c r="H30" s="2"/>
      <c r="I30" s="2"/>
      <c r="J30" s="2"/>
      <c r="K30" s="2"/>
      <c r="L30" s="2"/>
    </row>
    <row r="31" spans="4:12" ht="12.75">
      <c r="D31" s="2"/>
      <c r="E31" s="2">
        <v>9</v>
      </c>
      <c r="F31" s="2">
        <v>2</v>
      </c>
      <c r="G31" s="3">
        <f t="shared" si="1"/>
        <v>1.0309278350515463</v>
      </c>
      <c r="H31" s="2"/>
      <c r="I31" s="2"/>
      <c r="J31" s="2"/>
      <c r="K31" s="2"/>
      <c r="L31" s="2"/>
    </row>
    <row r="32" spans="4:12" ht="12.75">
      <c r="D32" s="2"/>
      <c r="E32" s="2">
        <v>10</v>
      </c>
      <c r="F32" s="2">
        <v>3</v>
      </c>
      <c r="G32" s="3">
        <f t="shared" si="1"/>
        <v>1.5463917525773196</v>
      </c>
      <c r="H32" s="2"/>
      <c r="I32" s="2"/>
      <c r="J32" s="2"/>
      <c r="K32" s="2"/>
      <c r="L32" s="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D5:L32"/>
  <sheetViews>
    <sheetView workbookViewId="0" topLeftCell="A3">
      <selection activeCell="D5" sqref="D5:L32"/>
    </sheetView>
  </sheetViews>
  <sheetFormatPr defaultColWidth="9.140625" defaultRowHeight="12.75"/>
  <sheetData>
    <row r="5" spans="4:12" ht="12.75">
      <c r="D5" s="2" t="s">
        <v>131</v>
      </c>
      <c r="E5" s="2"/>
      <c r="F5" s="2"/>
      <c r="G5" s="2"/>
      <c r="H5" s="2"/>
      <c r="I5" s="2"/>
      <c r="J5" s="2"/>
      <c r="K5" s="2"/>
      <c r="L5" s="2"/>
    </row>
    <row r="6" spans="4:12" ht="12.75">
      <c r="D6" s="2"/>
      <c r="E6" s="2"/>
      <c r="F6" s="2" t="s">
        <v>23</v>
      </c>
      <c r="G6" s="2" t="s">
        <v>24</v>
      </c>
      <c r="H6" s="2" t="s">
        <v>25</v>
      </c>
      <c r="I6" s="2" t="s">
        <v>26</v>
      </c>
      <c r="J6" s="2"/>
      <c r="K6" s="2"/>
      <c r="L6" s="2"/>
    </row>
    <row r="7" spans="4:12" ht="12.75">
      <c r="D7" s="2" t="s">
        <v>27</v>
      </c>
      <c r="E7" s="2">
        <v>1</v>
      </c>
      <c r="F7" s="2">
        <v>5</v>
      </c>
      <c r="G7" s="2">
        <v>2.109704641350211</v>
      </c>
      <c r="H7" s="2">
        <v>2.109704641350211</v>
      </c>
      <c r="I7" s="2">
        <v>2.109704641350211</v>
      </c>
      <c r="J7" s="2"/>
      <c r="K7" s="2"/>
      <c r="L7" s="2">
        <f>E7*F7</f>
        <v>5</v>
      </c>
    </row>
    <row r="8" spans="4:12" ht="12.75">
      <c r="D8" s="2"/>
      <c r="E8" s="2">
        <v>2</v>
      </c>
      <c r="F8" s="2">
        <v>13</v>
      </c>
      <c r="G8" s="2">
        <v>5.485232067510548</v>
      </c>
      <c r="H8" s="2">
        <v>5.485232067510548</v>
      </c>
      <c r="I8" s="2">
        <v>7.594936708860759</v>
      </c>
      <c r="J8" s="2"/>
      <c r="K8" s="2"/>
      <c r="L8" s="2">
        <f aca="true" t="shared" si="0" ref="L8:L16">E8*F8</f>
        <v>26</v>
      </c>
    </row>
    <row r="9" spans="4:12" ht="12.75">
      <c r="D9" s="2"/>
      <c r="E9" s="2">
        <v>3</v>
      </c>
      <c r="F9" s="2">
        <v>38</v>
      </c>
      <c r="G9" s="2">
        <v>16.033755274261605</v>
      </c>
      <c r="H9" s="2">
        <v>16.033755274261605</v>
      </c>
      <c r="I9" s="2">
        <v>23.628691983122362</v>
      </c>
      <c r="J9" s="2"/>
      <c r="K9" s="2"/>
      <c r="L9" s="2">
        <f t="shared" si="0"/>
        <v>114</v>
      </c>
    </row>
    <row r="10" spans="4:12" ht="12.75">
      <c r="D10" s="2"/>
      <c r="E10" s="2">
        <v>4</v>
      </c>
      <c r="F10" s="2">
        <v>32</v>
      </c>
      <c r="G10" s="2">
        <v>13.50210970464135</v>
      </c>
      <c r="H10" s="2">
        <v>13.50210970464135</v>
      </c>
      <c r="I10" s="2">
        <v>37.130801687763714</v>
      </c>
      <c r="J10" s="2"/>
      <c r="K10" s="2"/>
      <c r="L10" s="2">
        <f t="shared" si="0"/>
        <v>128</v>
      </c>
    </row>
    <row r="11" spans="4:12" ht="12.75">
      <c r="D11" s="2"/>
      <c r="E11" s="2">
        <v>5</v>
      </c>
      <c r="F11" s="2">
        <v>40</v>
      </c>
      <c r="G11" s="2">
        <v>16.877637130801688</v>
      </c>
      <c r="H11" s="2">
        <v>16.877637130801688</v>
      </c>
      <c r="I11" s="2">
        <v>54.0084388185654</v>
      </c>
      <c r="J11" s="2"/>
      <c r="K11" s="2"/>
      <c r="L11" s="2">
        <f t="shared" si="0"/>
        <v>200</v>
      </c>
    </row>
    <row r="12" spans="4:12" ht="12.75">
      <c r="D12" s="2"/>
      <c r="E12" s="2">
        <v>6</v>
      </c>
      <c r="F12" s="2">
        <v>31</v>
      </c>
      <c r="G12" s="2">
        <v>13.080168776371307</v>
      </c>
      <c r="H12" s="2">
        <v>13.080168776371307</v>
      </c>
      <c r="I12" s="2">
        <v>67.0886075949367</v>
      </c>
      <c r="J12" s="2"/>
      <c r="K12" s="2"/>
      <c r="L12" s="2">
        <f t="shared" si="0"/>
        <v>186</v>
      </c>
    </row>
    <row r="13" spans="4:12" ht="12.75">
      <c r="D13" s="2"/>
      <c r="E13" s="2">
        <v>7</v>
      </c>
      <c r="F13" s="2">
        <v>26</v>
      </c>
      <c r="G13" s="2">
        <v>10.970464135021096</v>
      </c>
      <c r="H13" s="2">
        <v>10.970464135021096</v>
      </c>
      <c r="I13" s="2">
        <v>78.05907172995781</v>
      </c>
      <c r="J13" s="2"/>
      <c r="K13" s="2"/>
      <c r="L13" s="2">
        <f t="shared" si="0"/>
        <v>182</v>
      </c>
    </row>
    <row r="14" spans="4:12" ht="12.75">
      <c r="D14" s="2"/>
      <c r="E14" s="2">
        <v>8</v>
      </c>
      <c r="F14" s="2">
        <v>23</v>
      </c>
      <c r="G14" s="2">
        <v>9.70464135021097</v>
      </c>
      <c r="H14" s="2">
        <v>9.70464135021097</v>
      </c>
      <c r="I14" s="2">
        <v>87.76371308016878</v>
      </c>
      <c r="J14" s="2"/>
      <c r="K14" s="2"/>
      <c r="L14" s="2">
        <f t="shared" si="0"/>
        <v>184</v>
      </c>
    </row>
    <row r="15" spans="4:12" ht="12.75">
      <c r="D15" s="2"/>
      <c r="E15" s="2">
        <v>9</v>
      </c>
      <c r="F15" s="2">
        <v>6</v>
      </c>
      <c r="G15" s="2">
        <v>2.5316455696202533</v>
      </c>
      <c r="H15" s="2">
        <v>2.5316455696202533</v>
      </c>
      <c r="I15" s="2">
        <v>90.29535864978904</v>
      </c>
      <c r="J15" s="2"/>
      <c r="K15" s="2"/>
      <c r="L15" s="2">
        <f t="shared" si="0"/>
        <v>54</v>
      </c>
    </row>
    <row r="16" spans="4:12" ht="12.75">
      <c r="D16" s="2"/>
      <c r="E16" s="2">
        <v>10</v>
      </c>
      <c r="F16" s="2">
        <v>5</v>
      </c>
      <c r="G16" s="2">
        <v>2.109704641350211</v>
      </c>
      <c r="H16" s="2">
        <v>2.109704641350211</v>
      </c>
      <c r="I16" s="2">
        <v>92.40506329113924</v>
      </c>
      <c r="J16" s="2"/>
      <c r="K16" s="2"/>
      <c r="L16" s="2">
        <f t="shared" si="0"/>
        <v>50</v>
      </c>
    </row>
    <row r="17" spans="4:12" ht="12.75">
      <c r="D17" s="2"/>
      <c r="E17" s="2" t="s">
        <v>64</v>
      </c>
      <c r="F17" s="2">
        <v>11</v>
      </c>
      <c r="G17" s="2">
        <v>4.641350210970464</v>
      </c>
      <c r="H17" s="2">
        <v>4.641350210970464</v>
      </c>
      <c r="I17" s="2">
        <v>97.0464135021097</v>
      </c>
      <c r="J17" s="2"/>
      <c r="K17" s="2" t="s">
        <v>33</v>
      </c>
      <c r="L17" s="2">
        <f>SUM(L7:L16)</f>
        <v>1129</v>
      </c>
    </row>
    <row r="18" spans="4:12" ht="12.75">
      <c r="D18" s="2"/>
      <c r="E18" s="2" t="s">
        <v>15</v>
      </c>
      <c r="F18" s="2">
        <v>7</v>
      </c>
      <c r="G18" s="2">
        <v>2.9535864978902953</v>
      </c>
      <c r="H18" s="2">
        <v>2.9535864978902953</v>
      </c>
      <c r="I18" s="2">
        <v>100</v>
      </c>
      <c r="J18" s="2"/>
      <c r="K18" s="2" t="s">
        <v>99</v>
      </c>
      <c r="L18" s="3">
        <f>L17/F20</f>
        <v>5.155251141552512</v>
      </c>
    </row>
    <row r="19" spans="4:12" ht="12.75">
      <c r="D19" s="2"/>
      <c r="E19" s="2" t="s">
        <v>28</v>
      </c>
      <c r="F19" s="2">
        <v>237</v>
      </c>
      <c r="G19" s="2">
        <v>100</v>
      </c>
      <c r="H19" s="2">
        <v>100</v>
      </c>
      <c r="I19" s="2"/>
      <c r="J19" s="2"/>
      <c r="K19" s="2"/>
      <c r="L19" s="2"/>
    </row>
    <row r="20" spans="4:12" ht="12.75">
      <c r="D20" s="2"/>
      <c r="E20" s="2" t="s">
        <v>29</v>
      </c>
      <c r="F20" s="2">
        <f>F19-F18-F17</f>
        <v>219</v>
      </c>
      <c r="G20" s="2"/>
      <c r="H20" s="2"/>
      <c r="I20" s="2"/>
      <c r="J20" s="2"/>
      <c r="K20" s="2"/>
      <c r="L20" s="2"/>
    </row>
    <row r="21" spans="4:12" ht="12.75">
      <c r="D21" s="2"/>
      <c r="E21" s="2"/>
      <c r="F21" s="2"/>
      <c r="G21" s="2"/>
      <c r="H21" s="2"/>
      <c r="I21" s="2"/>
      <c r="J21" s="2"/>
      <c r="K21" s="2"/>
      <c r="L21" s="2"/>
    </row>
    <row r="22" spans="4:12" ht="12.75">
      <c r="D22" s="2"/>
      <c r="E22" s="2" t="s">
        <v>30</v>
      </c>
      <c r="F22" s="2"/>
      <c r="G22" s="2" t="s">
        <v>24</v>
      </c>
      <c r="H22" s="2"/>
      <c r="I22" s="2"/>
      <c r="J22" s="2"/>
      <c r="K22" s="2"/>
      <c r="L22" s="2"/>
    </row>
    <row r="23" spans="4:12" ht="12.75">
      <c r="D23" s="2"/>
      <c r="E23" s="2">
        <v>1</v>
      </c>
      <c r="F23" s="2">
        <v>5</v>
      </c>
      <c r="G23" s="3">
        <f>(F23/$F$20)*100</f>
        <v>2.28310502283105</v>
      </c>
      <c r="H23" s="2"/>
      <c r="I23" s="2"/>
      <c r="J23" s="2"/>
      <c r="K23" s="2"/>
      <c r="L23" s="2"/>
    </row>
    <row r="24" spans="4:12" ht="12.75">
      <c r="D24" s="2"/>
      <c r="E24" s="2">
        <v>2</v>
      </c>
      <c r="F24" s="2">
        <v>13</v>
      </c>
      <c r="G24" s="3">
        <f aca="true" t="shared" si="1" ref="G24:G32">(F24/$F$20)*100</f>
        <v>5.93607305936073</v>
      </c>
      <c r="H24" s="2"/>
      <c r="I24" s="2"/>
      <c r="J24" s="2"/>
      <c r="K24" s="2"/>
      <c r="L24" s="2"/>
    </row>
    <row r="25" spans="4:12" ht="12.75">
      <c r="D25" s="2"/>
      <c r="E25" s="2">
        <v>3</v>
      </c>
      <c r="F25" s="2">
        <v>38</v>
      </c>
      <c r="G25" s="3">
        <f t="shared" si="1"/>
        <v>17.35159817351598</v>
      </c>
      <c r="H25" s="2"/>
      <c r="I25" s="2"/>
      <c r="J25" s="2"/>
      <c r="K25" s="2"/>
      <c r="L25" s="2"/>
    </row>
    <row r="26" spans="4:12" ht="12.75">
      <c r="D26" s="2"/>
      <c r="E26" s="2">
        <v>4</v>
      </c>
      <c r="F26" s="2">
        <v>32</v>
      </c>
      <c r="G26" s="3">
        <f t="shared" si="1"/>
        <v>14.61187214611872</v>
      </c>
      <c r="H26" s="2"/>
      <c r="I26" s="2"/>
      <c r="J26" s="2"/>
      <c r="K26" s="2"/>
      <c r="L26" s="2"/>
    </row>
    <row r="27" spans="4:12" ht="12.75">
      <c r="D27" s="2"/>
      <c r="E27" s="2">
        <v>5</v>
      </c>
      <c r="F27" s="2">
        <v>40</v>
      </c>
      <c r="G27" s="3">
        <f t="shared" si="1"/>
        <v>18.2648401826484</v>
      </c>
      <c r="H27" s="2"/>
      <c r="I27" s="2"/>
      <c r="J27" s="2"/>
      <c r="K27" s="2"/>
      <c r="L27" s="2"/>
    </row>
    <row r="28" spans="4:12" ht="12.75">
      <c r="D28" s="2"/>
      <c r="E28" s="2">
        <v>6</v>
      </c>
      <c r="F28" s="2">
        <v>31</v>
      </c>
      <c r="G28" s="3">
        <f t="shared" si="1"/>
        <v>14.15525114155251</v>
      </c>
      <c r="H28" s="2"/>
      <c r="I28" s="2"/>
      <c r="J28" s="2"/>
      <c r="K28" s="2"/>
      <c r="L28" s="2"/>
    </row>
    <row r="29" spans="4:12" ht="12.75">
      <c r="D29" s="2"/>
      <c r="E29" s="2">
        <v>7</v>
      </c>
      <c r="F29" s="2">
        <v>26</v>
      </c>
      <c r="G29" s="3">
        <f t="shared" si="1"/>
        <v>11.87214611872146</v>
      </c>
      <c r="H29" s="2"/>
      <c r="I29" s="2"/>
      <c r="J29" s="2"/>
      <c r="K29" s="2"/>
      <c r="L29" s="2"/>
    </row>
    <row r="30" spans="4:12" ht="12.75">
      <c r="D30" s="2"/>
      <c r="E30" s="2">
        <v>8</v>
      </c>
      <c r="F30" s="2">
        <v>23</v>
      </c>
      <c r="G30" s="3">
        <f t="shared" si="1"/>
        <v>10.50228310502283</v>
      </c>
      <c r="H30" s="2"/>
      <c r="I30" s="2"/>
      <c r="J30" s="2"/>
      <c r="K30" s="2"/>
      <c r="L30" s="2"/>
    </row>
    <row r="31" spans="4:12" ht="12.75">
      <c r="D31" s="2"/>
      <c r="E31" s="2">
        <v>9</v>
      </c>
      <c r="F31" s="2">
        <v>6</v>
      </c>
      <c r="G31" s="3">
        <f t="shared" si="1"/>
        <v>2.73972602739726</v>
      </c>
      <c r="H31" s="2"/>
      <c r="I31" s="2"/>
      <c r="J31" s="2"/>
      <c r="K31" s="2"/>
      <c r="L31" s="2"/>
    </row>
    <row r="32" spans="4:12" ht="12.75">
      <c r="D32" s="2"/>
      <c r="E32" s="2">
        <v>10</v>
      </c>
      <c r="F32" s="2">
        <v>5</v>
      </c>
      <c r="G32" s="3">
        <f t="shared" si="1"/>
        <v>2.28310502283105</v>
      </c>
      <c r="H32" s="2"/>
      <c r="I32" s="2"/>
      <c r="J32" s="2"/>
      <c r="K32" s="2"/>
      <c r="L32" s="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D5:L33"/>
  <sheetViews>
    <sheetView workbookViewId="0" topLeftCell="A5">
      <selection activeCell="D5" sqref="D5"/>
    </sheetView>
  </sheetViews>
  <sheetFormatPr defaultColWidth="9.140625" defaultRowHeight="12.75"/>
  <sheetData>
    <row r="5" spans="4:12" ht="12.75">
      <c r="D5" s="2" t="s">
        <v>132</v>
      </c>
      <c r="E5" s="2"/>
      <c r="F5" s="2"/>
      <c r="G5" s="2"/>
      <c r="H5" s="2"/>
      <c r="I5" s="2"/>
      <c r="J5" s="2"/>
      <c r="K5" s="2"/>
      <c r="L5" s="2"/>
    </row>
    <row r="6" spans="4:12" ht="12.75">
      <c r="D6" s="2"/>
      <c r="E6" s="2"/>
      <c r="F6" s="2" t="s">
        <v>23</v>
      </c>
      <c r="G6" s="2" t="s">
        <v>24</v>
      </c>
      <c r="H6" s="2" t="s">
        <v>25</v>
      </c>
      <c r="I6" s="2" t="s">
        <v>26</v>
      </c>
      <c r="J6" s="2"/>
      <c r="K6" s="2"/>
      <c r="L6" s="2"/>
    </row>
    <row r="7" spans="4:12" ht="12.75">
      <c r="D7" s="2" t="s">
        <v>27</v>
      </c>
      <c r="E7" s="2">
        <v>1</v>
      </c>
      <c r="F7" s="2">
        <v>2</v>
      </c>
      <c r="G7" s="2">
        <v>0.8438818565400844</v>
      </c>
      <c r="H7" s="2">
        <v>0.8438818565400844</v>
      </c>
      <c r="I7" s="2">
        <v>0.8438818565400844</v>
      </c>
      <c r="J7" s="2"/>
      <c r="K7" s="2"/>
      <c r="L7" s="2">
        <f>E7*F7</f>
        <v>2</v>
      </c>
    </row>
    <row r="8" spans="4:12" ht="12.75">
      <c r="D8" s="2"/>
      <c r="E8" s="2">
        <v>2</v>
      </c>
      <c r="F8" s="2">
        <v>0</v>
      </c>
      <c r="G8" s="2"/>
      <c r="H8" s="2"/>
      <c r="I8" s="2"/>
      <c r="J8" s="2"/>
      <c r="K8" s="2"/>
      <c r="L8" s="2">
        <f aca="true" t="shared" si="0" ref="L8:L16">E8*F8</f>
        <v>0</v>
      </c>
    </row>
    <row r="9" spans="4:12" ht="12.75">
      <c r="D9" s="2"/>
      <c r="E9" s="2">
        <v>3</v>
      </c>
      <c r="F9" s="2">
        <v>16</v>
      </c>
      <c r="G9" s="2">
        <v>6.751054852320675</v>
      </c>
      <c r="H9" s="2">
        <v>6.751054852320675</v>
      </c>
      <c r="I9" s="2">
        <v>7.594936708860759</v>
      </c>
      <c r="J9" s="2"/>
      <c r="K9" s="2"/>
      <c r="L9" s="2">
        <f t="shared" si="0"/>
        <v>48</v>
      </c>
    </row>
    <row r="10" spans="4:12" ht="12.75">
      <c r="D10" s="2"/>
      <c r="E10" s="2">
        <v>4</v>
      </c>
      <c r="F10" s="2">
        <v>22</v>
      </c>
      <c r="G10" s="2">
        <v>9.282700421940929</v>
      </c>
      <c r="H10" s="2">
        <v>9.282700421940929</v>
      </c>
      <c r="I10" s="2">
        <v>16.877637130801688</v>
      </c>
      <c r="J10" s="2"/>
      <c r="K10" s="2"/>
      <c r="L10" s="2">
        <f t="shared" si="0"/>
        <v>88</v>
      </c>
    </row>
    <row r="11" spans="4:12" ht="12.75">
      <c r="D11" s="2"/>
      <c r="E11" s="2">
        <v>5</v>
      </c>
      <c r="F11" s="2">
        <v>23</v>
      </c>
      <c r="G11" s="2">
        <v>9.70464135021097</v>
      </c>
      <c r="H11" s="2">
        <v>9.70464135021097</v>
      </c>
      <c r="I11" s="2">
        <v>26.582278481012658</v>
      </c>
      <c r="J11" s="2"/>
      <c r="K11" s="2"/>
      <c r="L11" s="2">
        <f t="shared" si="0"/>
        <v>115</v>
      </c>
    </row>
    <row r="12" spans="4:12" ht="12.75">
      <c r="D12" s="2"/>
      <c r="E12" s="2">
        <v>6</v>
      </c>
      <c r="F12" s="2">
        <v>31</v>
      </c>
      <c r="G12" s="2">
        <v>13.080168776371307</v>
      </c>
      <c r="H12" s="2">
        <v>13.080168776371307</v>
      </c>
      <c r="I12" s="2">
        <v>39.66244725738397</v>
      </c>
      <c r="J12" s="2"/>
      <c r="K12" s="2"/>
      <c r="L12" s="2">
        <f t="shared" si="0"/>
        <v>186</v>
      </c>
    </row>
    <row r="13" spans="4:12" ht="12.75">
      <c r="D13" s="2"/>
      <c r="E13" s="2">
        <v>7</v>
      </c>
      <c r="F13" s="2">
        <v>43</v>
      </c>
      <c r="G13" s="2">
        <v>18.143459915611814</v>
      </c>
      <c r="H13" s="2">
        <v>18.143459915611814</v>
      </c>
      <c r="I13" s="2">
        <v>57.80590717299578</v>
      </c>
      <c r="J13" s="2"/>
      <c r="K13" s="2"/>
      <c r="L13" s="2">
        <f t="shared" si="0"/>
        <v>301</v>
      </c>
    </row>
    <row r="14" spans="4:12" ht="12.75">
      <c r="D14" s="2"/>
      <c r="E14" s="2">
        <v>8</v>
      </c>
      <c r="F14" s="2">
        <v>48</v>
      </c>
      <c r="G14" s="2">
        <v>20.253164556962027</v>
      </c>
      <c r="H14" s="2">
        <v>20.253164556962027</v>
      </c>
      <c r="I14" s="2">
        <v>78.05907172995781</v>
      </c>
      <c r="J14" s="2"/>
      <c r="K14" s="2"/>
      <c r="L14" s="2">
        <f t="shared" si="0"/>
        <v>384</v>
      </c>
    </row>
    <row r="15" spans="4:12" ht="12.75">
      <c r="D15" s="2"/>
      <c r="E15" s="2">
        <v>9</v>
      </c>
      <c r="F15" s="2">
        <v>15</v>
      </c>
      <c r="G15" s="2">
        <v>6.329113924050633</v>
      </c>
      <c r="H15" s="2">
        <v>6.329113924050633</v>
      </c>
      <c r="I15" s="2">
        <v>84.38818565400844</v>
      </c>
      <c r="J15" s="2"/>
      <c r="K15" s="2"/>
      <c r="L15" s="2">
        <f t="shared" si="0"/>
        <v>135</v>
      </c>
    </row>
    <row r="16" spans="4:12" ht="12.75">
      <c r="D16" s="2"/>
      <c r="E16" s="2">
        <v>10</v>
      </c>
      <c r="F16" s="2">
        <v>15</v>
      </c>
      <c r="G16" s="2">
        <v>6.329113924050633</v>
      </c>
      <c r="H16" s="2">
        <v>6.329113924050633</v>
      </c>
      <c r="I16" s="2">
        <v>90.71729957805907</v>
      </c>
      <c r="J16" s="2"/>
      <c r="K16" s="2"/>
      <c r="L16" s="2">
        <f t="shared" si="0"/>
        <v>150</v>
      </c>
    </row>
    <row r="17" spans="4:12" ht="12.75">
      <c r="D17" s="2"/>
      <c r="E17" s="2" t="s">
        <v>64</v>
      </c>
      <c r="F17" s="2">
        <v>14</v>
      </c>
      <c r="G17" s="2">
        <v>5.9071729957805905</v>
      </c>
      <c r="H17" s="2">
        <v>5.9071729957805905</v>
      </c>
      <c r="I17" s="2">
        <v>96.62447257383965</v>
      </c>
      <c r="J17" s="2"/>
      <c r="K17" s="2" t="s">
        <v>33</v>
      </c>
      <c r="L17" s="2">
        <f>SUM(L7:L16)</f>
        <v>1409</v>
      </c>
    </row>
    <row r="18" spans="4:12" ht="12.75">
      <c r="D18" s="2"/>
      <c r="E18" s="2" t="s">
        <v>15</v>
      </c>
      <c r="F18" s="2">
        <v>8</v>
      </c>
      <c r="G18" s="2">
        <v>3.3755274261603376</v>
      </c>
      <c r="H18" s="2">
        <v>3.3755274261603376</v>
      </c>
      <c r="I18" s="2">
        <v>100</v>
      </c>
      <c r="J18" s="2"/>
      <c r="K18" s="2" t="s">
        <v>99</v>
      </c>
      <c r="L18" s="3">
        <f>L17/F21</f>
        <v>6.553488372093023</v>
      </c>
    </row>
    <row r="19" spans="4:12" ht="12.75">
      <c r="D19" s="2"/>
      <c r="E19" s="2" t="s">
        <v>28</v>
      </c>
      <c r="F19" s="2">
        <v>237</v>
      </c>
      <c r="G19" s="2">
        <v>100</v>
      </c>
      <c r="H19" s="2">
        <v>100</v>
      </c>
      <c r="I19" s="2"/>
      <c r="J19" s="2"/>
      <c r="K19" s="2"/>
      <c r="L19" s="2"/>
    </row>
    <row r="20" spans="4:12" ht="12.75">
      <c r="D20" s="2"/>
      <c r="E20" s="2"/>
      <c r="F20" s="2"/>
      <c r="G20" s="2"/>
      <c r="H20" s="2"/>
      <c r="I20" s="2"/>
      <c r="J20" s="2"/>
      <c r="K20" s="2"/>
      <c r="L20" s="2"/>
    </row>
    <row r="21" spans="4:12" ht="12.75">
      <c r="D21" s="2"/>
      <c r="E21" s="2" t="s">
        <v>29</v>
      </c>
      <c r="F21" s="2">
        <f>F19-F18-F17</f>
        <v>215</v>
      </c>
      <c r="G21" s="2"/>
      <c r="H21" s="2"/>
      <c r="I21" s="2"/>
      <c r="J21" s="2"/>
      <c r="K21" s="2"/>
      <c r="L21" s="2"/>
    </row>
    <row r="22" spans="4:12" ht="12.75">
      <c r="D22" s="2"/>
      <c r="E22" s="2"/>
      <c r="F22" s="2"/>
      <c r="G22" s="2"/>
      <c r="H22" s="2"/>
      <c r="I22" s="2"/>
      <c r="J22" s="2"/>
      <c r="K22" s="2"/>
      <c r="L22" s="2"/>
    </row>
    <row r="23" spans="4:12" ht="12.75">
      <c r="D23" s="2"/>
      <c r="E23" s="2" t="s">
        <v>30</v>
      </c>
      <c r="F23" s="2"/>
      <c r="G23" s="2" t="s">
        <v>24</v>
      </c>
      <c r="H23" s="2"/>
      <c r="I23" s="2"/>
      <c r="J23" s="2"/>
      <c r="K23" s="2"/>
      <c r="L23" s="2"/>
    </row>
    <row r="24" spans="4:12" ht="12.75">
      <c r="D24" s="2"/>
      <c r="E24" s="2">
        <v>1</v>
      </c>
      <c r="F24" s="2">
        <v>2</v>
      </c>
      <c r="G24" s="3">
        <f>(F24/$F$21)*100</f>
        <v>0.9302325581395349</v>
      </c>
      <c r="H24" s="2"/>
      <c r="I24" s="2"/>
      <c r="J24" s="2"/>
      <c r="K24" s="2"/>
      <c r="L24" s="2"/>
    </row>
    <row r="25" spans="4:12" ht="12.75">
      <c r="D25" s="2"/>
      <c r="E25" s="2">
        <v>2</v>
      </c>
      <c r="F25" s="2">
        <v>0</v>
      </c>
      <c r="G25" s="3">
        <f aca="true" t="shared" si="1" ref="G25:G33">(F25/$F$21)*100</f>
        <v>0</v>
      </c>
      <c r="H25" s="2"/>
      <c r="I25" s="2"/>
      <c r="J25" s="2"/>
      <c r="K25" s="2"/>
      <c r="L25" s="2"/>
    </row>
    <row r="26" spans="4:12" ht="12.75">
      <c r="D26" s="2"/>
      <c r="E26" s="2">
        <v>3</v>
      </c>
      <c r="F26" s="2">
        <v>16</v>
      </c>
      <c r="G26" s="3">
        <f t="shared" si="1"/>
        <v>7.441860465116279</v>
      </c>
      <c r="H26" s="2"/>
      <c r="I26" s="2"/>
      <c r="J26" s="2"/>
      <c r="K26" s="2"/>
      <c r="L26" s="2"/>
    </row>
    <row r="27" spans="4:12" ht="12.75">
      <c r="D27" s="2"/>
      <c r="E27" s="2">
        <v>4</v>
      </c>
      <c r="F27" s="2">
        <v>22</v>
      </c>
      <c r="G27" s="3">
        <f t="shared" si="1"/>
        <v>10.232558139534884</v>
      </c>
      <c r="H27" s="2"/>
      <c r="I27" s="2"/>
      <c r="J27" s="2"/>
      <c r="K27" s="2"/>
      <c r="L27" s="2"/>
    </row>
    <row r="28" spans="4:12" ht="12.75">
      <c r="D28" s="2"/>
      <c r="E28" s="2">
        <v>5</v>
      </c>
      <c r="F28" s="2">
        <v>23</v>
      </c>
      <c r="G28" s="3">
        <f t="shared" si="1"/>
        <v>10.69767441860465</v>
      </c>
      <c r="H28" s="2"/>
      <c r="I28" s="2"/>
      <c r="J28" s="2"/>
      <c r="K28" s="2"/>
      <c r="L28" s="2"/>
    </row>
    <row r="29" spans="4:12" ht="12.75">
      <c r="D29" s="2"/>
      <c r="E29" s="2">
        <v>6</v>
      </c>
      <c r="F29" s="2">
        <v>31</v>
      </c>
      <c r="G29" s="3">
        <f t="shared" si="1"/>
        <v>14.418604651162791</v>
      </c>
      <c r="H29" s="2"/>
      <c r="I29" s="2"/>
      <c r="J29" s="2"/>
      <c r="K29" s="2"/>
      <c r="L29" s="2"/>
    </row>
    <row r="30" spans="4:12" ht="12.75">
      <c r="D30" s="2"/>
      <c r="E30" s="2">
        <v>7</v>
      </c>
      <c r="F30" s="2">
        <v>43</v>
      </c>
      <c r="G30" s="3">
        <f t="shared" si="1"/>
        <v>20</v>
      </c>
      <c r="H30" s="2"/>
      <c r="I30" s="2"/>
      <c r="J30" s="2"/>
      <c r="K30" s="2"/>
      <c r="L30" s="2"/>
    </row>
    <row r="31" spans="4:12" ht="12.75">
      <c r="D31" s="2"/>
      <c r="E31" s="2">
        <v>8</v>
      </c>
      <c r="F31" s="2">
        <v>48</v>
      </c>
      <c r="G31" s="3">
        <f t="shared" si="1"/>
        <v>22.325581395348838</v>
      </c>
      <c r="H31" s="2"/>
      <c r="I31" s="2"/>
      <c r="J31" s="2"/>
      <c r="K31" s="2"/>
      <c r="L31" s="2"/>
    </row>
    <row r="32" spans="4:12" ht="12.75">
      <c r="D32" s="2"/>
      <c r="E32" s="2">
        <v>9</v>
      </c>
      <c r="F32" s="2">
        <v>15</v>
      </c>
      <c r="G32" s="3">
        <f t="shared" si="1"/>
        <v>6.976744186046512</v>
      </c>
      <c r="H32" s="2"/>
      <c r="I32" s="2"/>
      <c r="J32" s="2"/>
      <c r="K32" s="2"/>
      <c r="L32" s="2"/>
    </row>
    <row r="33" spans="5:9" ht="12.75">
      <c r="E33" s="2">
        <v>10</v>
      </c>
      <c r="F33" s="2">
        <v>15</v>
      </c>
      <c r="G33" s="3">
        <f t="shared" si="1"/>
        <v>6.976744186046512</v>
      </c>
      <c r="H33" s="2"/>
      <c r="I33" s="2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E7:J13"/>
  <sheetViews>
    <sheetView workbookViewId="0" topLeftCell="A1">
      <selection activeCell="F9" sqref="F9:G11"/>
    </sheetView>
  </sheetViews>
  <sheetFormatPr defaultColWidth="9.140625" defaultRowHeight="12.75"/>
  <sheetData>
    <row r="7" ht="12.75">
      <c r="E7" t="s">
        <v>133</v>
      </c>
    </row>
    <row r="8" spans="7:10" ht="12.75">
      <c r="G8" t="s">
        <v>23</v>
      </c>
      <c r="H8" t="s">
        <v>24</v>
      </c>
      <c r="I8" t="s">
        <v>25</v>
      </c>
      <c r="J8" t="s">
        <v>26</v>
      </c>
    </row>
    <row r="9" spans="5:10" ht="12.75">
      <c r="E9" t="s">
        <v>27</v>
      </c>
      <c r="F9" t="s">
        <v>62</v>
      </c>
      <c r="G9">
        <v>139</v>
      </c>
      <c r="H9">
        <v>58.64978902953587</v>
      </c>
      <c r="I9">
        <v>58.64978902953587</v>
      </c>
      <c r="J9">
        <v>58.64978902953587</v>
      </c>
    </row>
    <row r="10" spans="6:10" ht="12.75">
      <c r="F10" t="s">
        <v>63</v>
      </c>
      <c r="G10">
        <v>78</v>
      </c>
      <c r="H10">
        <v>32.91139240506329</v>
      </c>
      <c r="I10">
        <v>32.91139240506329</v>
      </c>
      <c r="J10">
        <v>91.56118143459916</v>
      </c>
    </row>
    <row r="11" spans="6:10" ht="12.75">
      <c r="F11" t="s">
        <v>64</v>
      </c>
      <c r="G11">
        <v>16</v>
      </c>
      <c r="H11">
        <v>6.751054852320675</v>
      </c>
      <c r="I11">
        <v>6.751054852320675</v>
      </c>
      <c r="J11">
        <v>98.31223628691984</v>
      </c>
    </row>
    <row r="12" spans="6:10" ht="12.75">
      <c r="F12" t="s">
        <v>15</v>
      </c>
      <c r="G12">
        <v>4</v>
      </c>
      <c r="H12">
        <v>1.6877637130801688</v>
      </c>
      <c r="I12">
        <v>1.6877637130801688</v>
      </c>
      <c r="J12">
        <v>100</v>
      </c>
    </row>
    <row r="13" spans="6:9" ht="12.75">
      <c r="F13" t="s">
        <v>28</v>
      </c>
      <c r="G13">
        <v>237</v>
      </c>
      <c r="H13">
        <v>100</v>
      </c>
      <c r="I13">
        <v>100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D5:I10"/>
  <sheetViews>
    <sheetView workbookViewId="0" topLeftCell="A1">
      <selection activeCell="E7" sqref="E7:F8"/>
    </sheetView>
  </sheetViews>
  <sheetFormatPr defaultColWidth="9.140625" defaultRowHeight="12.75"/>
  <sheetData>
    <row r="5" ht="12.75">
      <c r="D5" t="s">
        <v>134</v>
      </c>
    </row>
    <row r="6" spans="6:9" ht="12.75">
      <c r="F6" t="s">
        <v>23</v>
      </c>
      <c r="G6" t="s">
        <v>24</v>
      </c>
      <c r="H6" t="s">
        <v>25</v>
      </c>
      <c r="I6" t="s">
        <v>26</v>
      </c>
    </row>
    <row r="7" spans="4:9" ht="12.75">
      <c r="D7" t="s">
        <v>27</v>
      </c>
      <c r="E7" t="s">
        <v>62</v>
      </c>
      <c r="F7">
        <v>220</v>
      </c>
      <c r="G7">
        <v>92.82700421940929</v>
      </c>
      <c r="H7">
        <v>92.82700421940929</v>
      </c>
      <c r="I7">
        <v>92.82700421940929</v>
      </c>
    </row>
    <row r="8" spans="5:9" ht="12.75">
      <c r="E8" t="s">
        <v>63</v>
      </c>
      <c r="F8">
        <v>15</v>
      </c>
      <c r="G8">
        <v>6.329113924050633</v>
      </c>
      <c r="H8">
        <v>6.329113924050633</v>
      </c>
      <c r="I8">
        <v>99.15611814345992</v>
      </c>
    </row>
    <row r="9" spans="5:9" ht="12.75">
      <c r="E9" t="s">
        <v>15</v>
      </c>
      <c r="F9">
        <v>2</v>
      </c>
      <c r="G9">
        <v>0.8438818565400844</v>
      </c>
      <c r="H9">
        <v>0.8438818565400844</v>
      </c>
      <c r="I9">
        <v>100</v>
      </c>
    </row>
    <row r="10" spans="5:8" ht="12.75">
      <c r="E10" t="s">
        <v>28</v>
      </c>
      <c r="F10">
        <v>237</v>
      </c>
      <c r="G10">
        <v>100</v>
      </c>
      <c r="H10">
        <v>100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D7:G15"/>
  <sheetViews>
    <sheetView workbookViewId="0" topLeftCell="A1">
      <selection activeCell="D7" sqref="D7:G15"/>
    </sheetView>
  </sheetViews>
  <sheetFormatPr defaultColWidth="9.140625" defaultRowHeight="12.75"/>
  <cols>
    <col min="4" max="4" width="51.421875" style="0" customWidth="1"/>
  </cols>
  <sheetData>
    <row r="7" spans="5:7" ht="12.75">
      <c r="E7" t="s">
        <v>35</v>
      </c>
      <c r="F7" t="s">
        <v>36</v>
      </c>
      <c r="G7" t="s">
        <v>102</v>
      </c>
    </row>
    <row r="8" spans="4:7" ht="12.75">
      <c r="D8" t="s">
        <v>135</v>
      </c>
      <c r="E8">
        <v>96</v>
      </c>
      <c r="F8">
        <v>141</v>
      </c>
      <c r="G8" s="1">
        <f>(F8/237)*100</f>
        <v>59.49367088607595</v>
      </c>
    </row>
    <row r="9" spans="4:7" ht="12.75">
      <c r="D9" t="s">
        <v>136</v>
      </c>
      <c r="E9">
        <v>188</v>
      </c>
      <c r="F9">
        <v>49</v>
      </c>
      <c r="G9" s="1">
        <f aca="true" t="shared" si="0" ref="G9:G15">(F9/237)*100</f>
        <v>20.675105485232066</v>
      </c>
    </row>
    <row r="10" spans="4:7" ht="12.75">
      <c r="D10" t="s">
        <v>137</v>
      </c>
      <c r="E10">
        <v>175</v>
      </c>
      <c r="F10">
        <v>62</v>
      </c>
      <c r="G10" s="1">
        <f t="shared" si="0"/>
        <v>26.160337552742618</v>
      </c>
    </row>
    <row r="11" spans="4:7" ht="12.75">
      <c r="D11" t="s">
        <v>138</v>
      </c>
      <c r="E11">
        <v>212</v>
      </c>
      <c r="F11">
        <v>25</v>
      </c>
      <c r="G11" s="1">
        <f t="shared" si="0"/>
        <v>10.548523206751055</v>
      </c>
    </row>
    <row r="12" spans="4:7" ht="12.75">
      <c r="D12" t="s">
        <v>139</v>
      </c>
      <c r="E12">
        <v>115</v>
      </c>
      <c r="F12">
        <v>122</v>
      </c>
      <c r="G12" s="1">
        <f t="shared" si="0"/>
        <v>51.47679324894515</v>
      </c>
    </row>
    <row r="13" spans="4:7" ht="12.75">
      <c r="D13" t="s">
        <v>140</v>
      </c>
      <c r="E13">
        <v>191</v>
      </c>
      <c r="F13">
        <v>46</v>
      </c>
      <c r="G13" s="1">
        <f t="shared" si="0"/>
        <v>19.40928270042194</v>
      </c>
    </row>
    <row r="14" spans="4:7" ht="12.75">
      <c r="D14" t="s">
        <v>141</v>
      </c>
      <c r="E14">
        <v>114</v>
      </c>
      <c r="F14">
        <v>123</v>
      </c>
      <c r="G14" s="1">
        <f t="shared" si="0"/>
        <v>51.89873417721519</v>
      </c>
    </row>
    <row r="15" spans="4:7" ht="12.75">
      <c r="D15" t="s">
        <v>142</v>
      </c>
      <c r="E15">
        <v>226</v>
      </c>
      <c r="F15">
        <v>11</v>
      </c>
      <c r="G15" s="1">
        <f t="shared" si="0"/>
        <v>4.641350210970464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6:Q27"/>
  <sheetViews>
    <sheetView workbookViewId="0" topLeftCell="C1">
      <selection activeCell="E21" sqref="E21"/>
    </sheetView>
  </sheetViews>
  <sheetFormatPr defaultColWidth="9.140625" defaultRowHeight="12.75"/>
  <cols>
    <col min="2" max="2" width="5.28125" style="0" customWidth="1"/>
    <col min="3" max="3" width="29.8515625" style="0" customWidth="1"/>
  </cols>
  <sheetData>
    <row r="6" spans="4:17" ht="12.75">
      <c r="D6" t="s">
        <v>4</v>
      </c>
      <c r="E6" t="s">
        <v>5</v>
      </c>
      <c r="F6" t="s">
        <v>11</v>
      </c>
      <c r="G6" t="s">
        <v>0</v>
      </c>
      <c r="H6" t="s">
        <v>1</v>
      </c>
      <c r="I6" t="s">
        <v>2</v>
      </c>
      <c r="J6" t="s">
        <v>3</v>
      </c>
      <c r="K6" t="s">
        <v>6</v>
      </c>
      <c r="L6" t="s">
        <v>9</v>
      </c>
      <c r="M6" t="s">
        <v>7</v>
      </c>
      <c r="N6" t="s">
        <v>8</v>
      </c>
      <c r="O6" t="s">
        <v>10</v>
      </c>
      <c r="P6" t="s">
        <v>12</v>
      </c>
      <c r="Q6" t="s">
        <v>13</v>
      </c>
    </row>
    <row r="7" spans="4:17" ht="12.75">
      <c r="D7" t="s">
        <v>14</v>
      </c>
      <c r="E7" t="s">
        <v>14</v>
      </c>
      <c r="F7" t="s">
        <v>14</v>
      </c>
      <c r="G7" t="s">
        <v>14</v>
      </c>
      <c r="H7" t="s">
        <v>14</v>
      </c>
      <c r="I7" t="s">
        <v>14</v>
      </c>
      <c r="J7" t="s">
        <v>14</v>
      </c>
      <c r="K7" t="s">
        <v>14</v>
      </c>
      <c r="L7" t="s">
        <v>14</v>
      </c>
      <c r="M7" t="s">
        <v>14</v>
      </c>
      <c r="N7" t="s">
        <v>14</v>
      </c>
      <c r="O7" t="s">
        <v>14</v>
      </c>
      <c r="P7" t="s">
        <v>14</v>
      </c>
      <c r="Q7" t="s">
        <v>14</v>
      </c>
    </row>
    <row r="8" spans="3:17" ht="12.75">
      <c r="C8">
        <v>1</v>
      </c>
      <c r="D8">
        <v>55</v>
      </c>
      <c r="E8">
        <v>36</v>
      </c>
      <c r="F8">
        <v>18</v>
      </c>
      <c r="G8">
        <v>32</v>
      </c>
      <c r="H8">
        <v>46</v>
      </c>
      <c r="I8">
        <v>12</v>
      </c>
      <c r="J8">
        <v>13</v>
      </c>
      <c r="K8">
        <v>33</v>
      </c>
      <c r="L8">
        <v>9</v>
      </c>
      <c r="M8">
        <v>8</v>
      </c>
      <c r="N8">
        <v>2</v>
      </c>
      <c r="O8">
        <v>15</v>
      </c>
      <c r="P8">
        <v>11</v>
      </c>
      <c r="Q8">
        <v>0</v>
      </c>
    </row>
    <row r="9" spans="3:17" ht="12.75">
      <c r="C9">
        <v>2</v>
      </c>
      <c r="D9">
        <v>31</v>
      </c>
      <c r="E9">
        <v>30</v>
      </c>
      <c r="F9">
        <v>17</v>
      </c>
      <c r="G9">
        <v>32</v>
      </c>
      <c r="H9">
        <v>18</v>
      </c>
      <c r="I9">
        <v>12</v>
      </c>
      <c r="J9">
        <v>13</v>
      </c>
      <c r="K9">
        <v>14</v>
      </c>
      <c r="L9">
        <v>9</v>
      </c>
      <c r="M9">
        <v>9</v>
      </c>
      <c r="N9">
        <v>5</v>
      </c>
      <c r="O9">
        <v>2</v>
      </c>
      <c r="P9">
        <v>0</v>
      </c>
      <c r="Q9">
        <v>0</v>
      </c>
    </row>
    <row r="10" spans="3:17" ht="12.75">
      <c r="C10">
        <v>3</v>
      </c>
      <c r="D10">
        <v>25</v>
      </c>
      <c r="E10">
        <v>26</v>
      </c>
      <c r="F10">
        <v>21</v>
      </c>
      <c r="G10">
        <v>15</v>
      </c>
      <c r="H10">
        <v>15</v>
      </c>
      <c r="I10">
        <v>21</v>
      </c>
      <c r="J10">
        <v>12</v>
      </c>
      <c r="K10">
        <v>8</v>
      </c>
      <c r="L10">
        <v>9</v>
      </c>
      <c r="M10">
        <v>3</v>
      </c>
      <c r="N10">
        <v>10</v>
      </c>
      <c r="O10">
        <v>4</v>
      </c>
      <c r="P10">
        <v>2</v>
      </c>
      <c r="Q10">
        <v>1</v>
      </c>
    </row>
    <row r="11" spans="3:17" ht="12.75">
      <c r="C11">
        <v>4</v>
      </c>
      <c r="D11">
        <v>5</v>
      </c>
      <c r="E11">
        <v>17</v>
      </c>
      <c r="F11">
        <v>29</v>
      </c>
      <c r="G11">
        <v>5</v>
      </c>
      <c r="H11">
        <v>5</v>
      </c>
      <c r="I11">
        <v>11</v>
      </c>
      <c r="J11">
        <v>15</v>
      </c>
      <c r="K11">
        <v>2</v>
      </c>
      <c r="L11">
        <v>8</v>
      </c>
      <c r="M11">
        <v>10</v>
      </c>
      <c r="N11">
        <v>5</v>
      </c>
      <c r="O11">
        <v>1</v>
      </c>
      <c r="P11">
        <v>2</v>
      </c>
      <c r="Q11">
        <v>0</v>
      </c>
    </row>
    <row r="12" spans="3:17" ht="12.75">
      <c r="C12">
        <v>5</v>
      </c>
      <c r="D12">
        <v>5</v>
      </c>
      <c r="E12">
        <v>3</v>
      </c>
      <c r="F12">
        <v>8</v>
      </c>
      <c r="G12">
        <v>5</v>
      </c>
      <c r="H12">
        <v>3</v>
      </c>
      <c r="I12">
        <v>5</v>
      </c>
      <c r="J12">
        <v>10</v>
      </c>
      <c r="K12">
        <v>4</v>
      </c>
      <c r="L12">
        <v>5</v>
      </c>
      <c r="M12">
        <v>0</v>
      </c>
      <c r="N12">
        <v>4</v>
      </c>
      <c r="O12">
        <v>0</v>
      </c>
      <c r="P12">
        <v>1</v>
      </c>
      <c r="Q12">
        <v>0</v>
      </c>
    </row>
    <row r="13" spans="3:17" ht="12.75">
      <c r="C13">
        <v>6</v>
      </c>
      <c r="D13">
        <v>2</v>
      </c>
      <c r="E13">
        <v>1</v>
      </c>
      <c r="F13">
        <v>2</v>
      </c>
      <c r="G13">
        <v>2</v>
      </c>
      <c r="H13">
        <v>1</v>
      </c>
      <c r="I13">
        <v>4</v>
      </c>
      <c r="J13">
        <v>0</v>
      </c>
      <c r="K13">
        <v>1</v>
      </c>
      <c r="L13">
        <v>4</v>
      </c>
      <c r="M13">
        <v>6</v>
      </c>
      <c r="N13">
        <v>1</v>
      </c>
      <c r="O13">
        <v>2</v>
      </c>
      <c r="P13">
        <v>1</v>
      </c>
      <c r="Q13">
        <v>0</v>
      </c>
    </row>
    <row r="14" spans="3:17" ht="12.75">
      <c r="C14">
        <v>7</v>
      </c>
      <c r="D14">
        <v>1</v>
      </c>
      <c r="E14">
        <v>1</v>
      </c>
      <c r="F14">
        <v>5</v>
      </c>
      <c r="G14">
        <v>2</v>
      </c>
      <c r="H14">
        <v>2</v>
      </c>
      <c r="I14">
        <v>0</v>
      </c>
      <c r="J14">
        <v>1</v>
      </c>
      <c r="K14">
        <v>0</v>
      </c>
      <c r="L14">
        <v>3</v>
      </c>
      <c r="M14">
        <v>1</v>
      </c>
      <c r="N14">
        <v>0</v>
      </c>
      <c r="O14">
        <v>0</v>
      </c>
      <c r="P14">
        <v>0</v>
      </c>
      <c r="Q14">
        <v>0</v>
      </c>
    </row>
    <row r="15" spans="3:17" ht="12.75">
      <c r="C15">
        <v>8</v>
      </c>
      <c r="D15">
        <v>1</v>
      </c>
      <c r="E15">
        <v>0</v>
      </c>
      <c r="F15">
        <v>2</v>
      </c>
      <c r="G15">
        <v>0</v>
      </c>
      <c r="H15">
        <v>1</v>
      </c>
      <c r="I15">
        <v>1</v>
      </c>
      <c r="J15">
        <v>1</v>
      </c>
      <c r="K15">
        <v>1</v>
      </c>
      <c r="L15">
        <v>0</v>
      </c>
      <c r="M15">
        <v>0</v>
      </c>
      <c r="N15">
        <v>0</v>
      </c>
      <c r="O15">
        <v>0</v>
      </c>
      <c r="P15">
        <v>1</v>
      </c>
      <c r="Q15">
        <v>0</v>
      </c>
    </row>
    <row r="16" spans="3:17" ht="12.75">
      <c r="C16">
        <v>9</v>
      </c>
      <c r="D16">
        <v>0</v>
      </c>
      <c r="E16">
        <v>0</v>
      </c>
      <c r="F16">
        <v>1</v>
      </c>
      <c r="G16">
        <v>0</v>
      </c>
      <c r="H16">
        <v>1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3:17" ht="12.75">
      <c r="C17">
        <v>10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3:17" ht="12.75">
      <c r="C18" t="s">
        <v>15</v>
      </c>
      <c r="D18">
        <v>112</v>
      </c>
      <c r="E18">
        <v>122</v>
      </c>
      <c r="F18">
        <v>134</v>
      </c>
      <c r="G18">
        <v>144</v>
      </c>
      <c r="H18">
        <v>145</v>
      </c>
      <c r="I18">
        <v>171</v>
      </c>
      <c r="J18">
        <v>172</v>
      </c>
      <c r="K18">
        <v>173</v>
      </c>
      <c r="L18">
        <v>189</v>
      </c>
      <c r="M18">
        <v>200</v>
      </c>
      <c r="N18">
        <v>210</v>
      </c>
      <c r="O18">
        <v>213</v>
      </c>
      <c r="P18">
        <v>219</v>
      </c>
      <c r="Q18">
        <v>236</v>
      </c>
    </row>
    <row r="21" spans="3:17" ht="12.75">
      <c r="C21" t="s">
        <v>16</v>
      </c>
      <c r="D21">
        <f aca="true" t="shared" si="0" ref="D21:Q21">D8</f>
        <v>55</v>
      </c>
      <c r="E21">
        <f t="shared" si="0"/>
        <v>36</v>
      </c>
      <c r="F21">
        <f t="shared" si="0"/>
        <v>18</v>
      </c>
      <c r="G21">
        <f t="shared" si="0"/>
        <v>32</v>
      </c>
      <c r="H21">
        <f t="shared" si="0"/>
        <v>46</v>
      </c>
      <c r="I21">
        <f t="shared" si="0"/>
        <v>12</v>
      </c>
      <c r="J21">
        <f t="shared" si="0"/>
        <v>13</v>
      </c>
      <c r="K21">
        <f t="shared" si="0"/>
        <v>33</v>
      </c>
      <c r="L21">
        <f t="shared" si="0"/>
        <v>9</v>
      </c>
      <c r="M21">
        <f t="shared" si="0"/>
        <v>8</v>
      </c>
      <c r="N21">
        <f t="shared" si="0"/>
        <v>2</v>
      </c>
      <c r="O21">
        <f t="shared" si="0"/>
        <v>15</v>
      </c>
      <c r="P21">
        <f t="shared" si="0"/>
        <v>11</v>
      </c>
      <c r="Q21">
        <f t="shared" si="0"/>
        <v>0</v>
      </c>
    </row>
    <row r="22" spans="3:17" ht="12.75">
      <c r="C22" t="s">
        <v>17</v>
      </c>
      <c r="D22">
        <f aca="true" t="shared" si="1" ref="D22:Q22">D8+D9+D10</f>
        <v>111</v>
      </c>
      <c r="E22">
        <f t="shared" si="1"/>
        <v>92</v>
      </c>
      <c r="F22">
        <f t="shared" si="1"/>
        <v>56</v>
      </c>
      <c r="G22">
        <f t="shared" si="1"/>
        <v>79</v>
      </c>
      <c r="H22">
        <f t="shared" si="1"/>
        <v>79</v>
      </c>
      <c r="I22">
        <f t="shared" si="1"/>
        <v>45</v>
      </c>
      <c r="J22">
        <f t="shared" si="1"/>
        <v>38</v>
      </c>
      <c r="K22">
        <f t="shared" si="1"/>
        <v>55</v>
      </c>
      <c r="L22">
        <f t="shared" si="1"/>
        <v>27</v>
      </c>
      <c r="M22">
        <f t="shared" si="1"/>
        <v>20</v>
      </c>
      <c r="N22">
        <f t="shared" si="1"/>
        <v>17</v>
      </c>
      <c r="O22">
        <f t="shared" si="1"/>
        <v>21</v>
      </c>
      <c r="P22">
        <f t="shared" si="1"/>
        <v>13</v>
      </c>
      <c r="Q22">
        <f t="shared" si="1"/>
        <v>1</v>
      </c>
    </row>
    <row r="23" spans="3:17" ht="12.75">
      <c r="C23" t="s">
        <v>18</v>
      </c>
      <c r="D23">
        <f aca="true" t="shared" si="2" ref="D23:Q23">SUM(D8:D17)</f>
        <v>125</v>
      </c>
      <c r="E23">
        <f t="shared" si="2"/>
        <v>115</v>
      </c>
      <c r="F23">
        <f t="shared" si="2"/>
        <v>103</v>
      </c>
      <c r="G23">
        <f t="shared" si="2"/>
        <v>93</v>
      </c>
      <c r="H23">
        <f t="shared" si="2"/>
        <v>92</v>
      </c>
      <c r="I23">
        <f t="shared" si="2"/>
        <v>66</v>
      </c>
      <c r="J23">
        <f t="shared" si="2"/>
        <v>65</v>
      </c>
      <c r="K23">
        <f t="shared" si="2"/>
        <v>64</v>
      </c>
      <c r="L23">
        <f t="shared" si="2"/>
        <v>48</v>
      </c>
      <c r="M23">
        <f t="shared" si="2"/>
        <v>37</v>
      </c>
      <c r="N23">
        <f t="shared" si="2"/>
        <v>27</v>
      </c>
      <c r="O23">
        <f t="shared" si="2"/>
        <v>24</v>
      </c>
      <c r="P23">
        <f t="shared" si="2"/>
        <v>18</v>
      </c>
      <c r="Q23">
        <f t="shared" si="2"/>
        <v>1</v>
      </c>
    </row>
    <row r="25" spans="3:17" ht="12.75">
      <c r="C25" t="s">
        <v>19</v>
      </c>
      <c r="D25" s="1">
        <f aca="true" t="shared" si="3" ref="D25:Q25">(D21/237)*100</f>
        <v>23.20675105485232</v>
      </c>
      <c r="E25" s="1">
        <f t="shared" si="3"/>
        <v>15.18987341772152</v>
      </c>
      <c r="F25" s="1">
        <f t="shared" si="3"/>
        <v>7.59493670886076</v>
      </c>
      <c r="G25" s="1">
        <f t="shared" si="3"/>
        <v>13.502109704641349</v>
      </c>
      <c r="H25" s="1">
        <f t="shared" si="3"/>
        <v>19.40928270042194</v>
      </c>
      <c r="I25" s="1">
        <f t="shared" si="3"/>
        <v>5.063291139240507</v>
      </c>
      <c r="J25" s="1">
        <f t="shared" si="3"/>
        <v>5.485232067510549</v>
      </c>
      <c r="K25" s="1">
        <f t="shared" si="3"/>
        <v>13.924050632911392</v>
      </c>
      <c r="L25" s="1">
        <f t="shared" si="3"/>
        <v>3.79746835443038</v>
      </c>
      <c r="M25" s="1">
        <f t="shared" si="3"/>
        <v>3.375527426160337</v>
      </c>
      <c r="N25" s="1">
        <f t="shared" si="3"/>
        <v>0.8438818565400843</v>
      </c>
      <c r="O25" s="1">
        <f t="shared" si="3"/>
        <v>6.329113924050633</v>
      </c>
      <c r="P25" s="1">
        <f t="shared" si="3"/>
        <v>4.641350210970464</v>
      </c>
      <c r="Q25" s="1">
        <f t="shared" si="3"/>
        <v>0</v>
      </c>
    </row>
    <row r="26" spans="3:17" ht="12.75">
      <c r="C26" t="s">
        <v>20</v>
      </c>
      <c r="D26" s="1">
        <f aca="true" t="shared" si="4" ref="D26:Q26">(D22/237)*100</f>
        <v>46.835443037974684</v>
      </c>
      <c r="E26" s="1">
        <f t="shared" si="4"/>
        <v>38.81856540084388</v>
      </c>
      <c r="F26" s="1">
        <f t="shared" si="4"/>
        <v>23.628691983122362</v>
      </c>
      <c r="G26" s="1">
        <f t="shared" si="4"/>
        <v>33.33333333333333</v>
      </c>
      <c r="H26" s="1">
        <f t="shared" si="4"/>
        <v>33.33333333333333</v>
      </c>
      <c r="I26" s="1">
        <f t="shared" si="4"/>
        <v>18.9873417721519</v>
      </c>
      <c r="J26" s="1">
        <f t="shared" si="4"/>
        <v>16.033755274261605</v>
      </c>
      <c r="K26" s="1">
        <f t="shared" si="4"/>
        <v>23.20675105485232</v>
      </c>
      <c r="L26" s="1">
        <f t="shared" si="4"/>
        <v>11.39240506329114</v>
      </c>
      <c r="M26" s="1">
        <f t="shared" si="4"/>
        <v>8.438818565400844</v>
      </c>
      <c r="N26" s="1">
        <f t="shared" si="4"/>
        <v>7.172995780590717</v>
      </c>
      <c r="O26" s="1">
        <f t="shared" si="4"/>
        <v>8.860759493670885</v>
      </c>
      <c r="P26" s="1">
        <f t="shared" si="4"/>
        <v>5.485232067510549</v>
      </c>
      <c r="Q26" s="1">
        <f t="shared" si="4"/>
        <v>0.42194092827004215</v>
      </c>
    </row>
    <row r="27" spans="3:17" ht="12.75">
      <c r="C27" t="s">
        <v>21</v>
      </c>
      <c r="D27" s="1">
        <f aca="true" t="shared" si="5" ref="D27:Q27">(D23/237)*100</f>
        <v>52.742616033755276</v>
      </c>
      <c r="E27" s="1">
        <f t="shared" si="5"/>
        <v>48.52320675105485</v>
      </c>
      <c r="F27" s="1">
        <f t="shared" si="5"/>
        <v>43.459915611814345</v>
      </c>
      <c r="G27" s="1">
        <f t="shared" si="5"/>
        <v>39.24050632911392</v>
      </c>
      <c r="H27" s="1">
        <f t="shared" si="5"/>
        <v>38.81856540084388</v>
      </c>
      <c r="I27" s="1">
        <f t="shared" si="5"/>
        <v>27.848101265822784</v>
      </c>
      <c r="J27" s="1">
        <f t="shared" si="5"/>
        <v>27.42616033755274</v>
      </c>
      <c r="K27" s="1">
        <f t="shared" si="5"/>
        <v>27.004219409282697</v>
      </c>
      <c r="L27" s="1">
        <f t="shared" si="5"/>
        <v>20.253164556962027</v>
      </c>
      <c r="M27" s="1">
        <f t="shared" si="5"/>
        <v>15.611814345991561</v>
      </c>
      <c r="N27" s="1">
        <f t="shared" si="5"/>
        <v>11.39240506329114</v>
      </c>
      <c r="O27" s="1">
        <f t="shared" si="5"/>
        <v>10.126582278481013</v>
      </c>
      <c r="P27" s="1">
        <f t="shared" si="5"/>
        <v>7.59493670886076</v>
      </c>
      <c r="Q27" s="1">
        <f t="shared" si="5"/>
        <v>0.42194092827004215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C8:F14"/>
  <sheetViews>
    <sheetView workbookViewId="0" topLeftCell="A1">
      <selection activeCell="C8" sqref="C8:F14"/>
    </sheetView>
  </sheetViews>
  <sheetFormatPr defaultColWidth="9.140625" defaultRowHeight="12.75"/>
  <cols>
    <col min="3" max="3" width="22.421875" style="0" customWidth="1"/>
  </cols>
  <sheetData>
    <row r="8" spans="4:6" ht="12.75">
      <c r="D8" t="s">
        <v>35</v>
      </c>
      <c r="E8" t="s">
        <v>36</v>
      </c>
      <c r="F8" t="s">
        <v>102</v>
      </c>
    </row>
    <row r="9" spans="3:6" ht="12.75">
      <c r="C9" t="s">
        <v>143</v>
      </c>
      <c r="D9">
        <v>106</v>
      </c>
      <c r="E9">
        <v>131</v>
      </c>
      <c r="F9" s="1">
        <f aca="true" t="shared" si="0" ref="F9:F14">(E9/237)*100</f>
        <v>55.27426160337553</v>
      </c>
    </row>
    <row r="10" spans="3:6" ht="12.75">
      <c r="C10" t="s">
        <v>144</v>
      </c>
      <c r="D10">
        <v>123</v>
      </c>
      <c r="E10">
        <v>114</v>
      </c>
      <c r="F10" s="1">
        <f t="shared" si="0"/>
        <v>48.10126582278481</v>
      </c>
    </row>
    <row r="11" spans="3:6" ht="12.75">
      <c r="C11" t="s">
        <v>145</v>
      </c>
      <c r="D11">
        <v>128</v>
      </c>
      <c r="E11">
        <v>109</v>
      </c>
      <c r="F11" s="1">
        <f t="shared" si="0"/>
        <v>45.9915611814346</v>
      </c>
    </row>
    <row r="12" spans="3:6" ht="12.75">
      <c r="C12" t="s">
        <v>148</v>
      </c>
      <c r="D12">
        <v>140</v>
      </c>
      <c r="E12">
        <v>97</v>
      </c>
      <c r="F12" s="1">
        <f t="shared" si="0"/>
        <v>40.92827004219409</v>
      </c>
    </row>
    <row r="13" spans="3:6" ht="12.75">
      <c r="C13" t="s">
        <v>147</v>
      </c>
      <c r="D13">
        <v>169</v>
      </c>
      <c r="E13">
        <v>68</v>
      </c>
      <c r="F13" s="1">
        <f t="shared" si="0"/>
        <v>28.691983122362867</v>
      </c>
    </row>
    <row r="14" spans="3:6" ht="12.75">
      <c r="C14" t="s">
        <v>146</v>
      </c>
      <c r="D14">
        <v>197</v>
      </c>
      <c r="E14">
        <v>40</v>
      </c>
      <c r="F14" s="1">
        <f t="shared" si="0"/>
        <v>16.877637130801688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D9:G15"/>
  <sheetViews>
    <sheetView workbookViewId="0" topLeftCell="A1">
      <selection activeCell="D9" sqref="D9:G15"/>
    </sheetView>
  </sheetViews>
  <sheetFormatPr defaultColWidth="9.140625" defaultRowHeight="12.75"/>
  <cols>
    <col min="4" max="4" width="39.00390625" style="0" customWidth="1"/>
  </cols>
  <sheetData>
    <row r="9" spans="5:7" ht="12.75">
      <c r="E9" t="s">
        <v>35</v>
      </c>
      <c r="F9" t="s">
        <v>36</v>
      </c>
      <c r="G9" t="s">
        <v>102</v>
      </c>
    </row>
    <row r="10" spans="4:7" ht="12.75">
      <c r="D10" t="s">
        <v>149</v>
      </c>
      <c r="E10">
        <v>99</v>
      </c>
      <c r="F10">
        <v>138</v>
      </c>
      <c r="G10" s="1">
        <f aca="true" t="shared" si="0" ref="G10:G15">(F10/237)*100</f>
        <v>58.22784810126582</v>
      </c>
    </row>
    <row r="11" spans="4:7" ht="12.75">
      <c r="D11" t="s">
        <v>150</v>
      </c>
      <c r="E11">
        <v>109</v>
      </c>
      <c r="F11">
        <v>128</v>
      </c>
      <c r="G11" s="1">
        <f t="shared" si="0"/>
        <v>54.008438818565395</v>
      </c>
    </row>
    <row r="12" spans="4:7" ht="12.75">
      <c r="D12" t="s">
        <v>151</v>
      </c>
      <c r="E12">
        <v>102</v>
      </c>
      <c r="F12">
        <v>135</v>
      </c>
      <c r="G12" s="1">
        <f t="shared" si="0"/>
        <v>56.9620253164557</v>
      </c>
    </row>
    <row r="13" spans="4:7" ht="12.75">
      <c r="D13" t="s">
        <v>152</v>
      </c>
      <c r="E13">
        <v>215</v>
      </c>
      <c r="F13">
        <v>22</v>
      </c>
      <c r="G13" s="1">
        <f t="shared" si="0"/>
        <v>9.282700421940929</v>
      </c>
    </row>
    <row r="14" spans="4:7" ht="12.75">
      <c r="D14" t="s">
        <v>153</v>
      </c>
      <c r="E14">
        <v>214</v>
      </c>
      <c r="F14">
        <v>23</v>
      </c>
      <c r="G14" s="1">
        <f t="shared" si="0"/>
        <v>9.70464135021097</v>
      </c>
    </row>
    <row r="15" spans="4:7" ht="12.75">
      <c r="D15" t="s">
        <v>154</v>
      </c>
      <c r="E15">
        <v>170</v>
      </c>
      <c r="F15">
        <v>67</v>
      </c>
      <c r="G15" s="1">
        <f t="shared" si="0"/>
        <v>28.270042194092827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C3:K24"/>
  <sheetViews>
    <sheetView workbookViewId="0" topLeftCell="A1">
      <selection activeCell="D5" sqref="D5:K17"/>
    </sheetView>
  </sheetViews>
  <sheetFormatPr defaultColWidth="9.140625" defaultRowHeight="12.75"/>
  <sheetData>
    <row r="3" ht="12.75">
      <c r="C3" t="s">
        <v>155</v>
      </c>
    </row>
    <row r="4" spans="5:8" ht="12.75">
      <c r="E4" t="s">
        <v>23</v>
      </c>
      <c r="F4" t="s">
        <v>24</v>
      </c>
      <c r="G4" t="s">
        <v>25</v>
      </c>
      <c r="H4" t="s">
        <v>26</v>
      </c>
    </row>
    <row r="5" spans="3:11" ht="12.75">
      <c r="C5" t="s">
        <v>27</v>
      </c>
      <c r="D5" t="s">
        <v>156</v>
      </c>
      <c r="E5">
        <v>17</v>
      </c>
      <c r="F5">
        <v>7.172995780590718</v>
      </c>
      <c r="G5">
        <v>7.172995780590718</v>
      </c>
      <c r="H5">
        <v>7.172995780590718</v>
      </c>
      <c r="K5" s="1">
        <f>(E5/148)*100</f>
        <v>11.486486486486488</v>
      </c>
    </row>
    <row r="6" spans="4:11" ht="12.75">
      <c r="D6" t="s">
        <v>157</v>
      </c>
      <c r="E6">
        <v>32</v>
      </c>
      <c r="F6">
        <v>13.50210970464135</v>
      </c>
      <c r="G6">
        <v>13.50210970464135</v>
      </c>
      <c r="H6">
        <v>20.675105485232066</v>
      </c>
      <c r="K6" s="1">
        <f aca="true" t="shared" si="0" ref="K6:K17">(E6/148)*100</f>
        <v>21.62162162162162</v>
      </c>
    </row>
    <row r="7" spans="4:11" ht="12.75">
      <c r="D7" t="s">
        <v>158</v>
      </c>
      <c r="E7">
        <v>44</v>
      </c>
      <c r="F7">
        <v>18.565400843881857</v>
      </c>
      <c r="G7">
        <v>18.565400843881857</v>
      </c>
      <c r="H7">
        <v>39.24050632911392</v>
      </c>
      <c r="K7" s="1">
        <f t="shared" si="0"/>
        <v>29.72972972972973</v>
      </c>
    </row>
    <row r="8" spans="4:11" ht="12.75">
      <c r="D8" t="s">
        <v>159</v>
      </c>
      <c r="E8">
        <v>23</v>
      </c>
      <c r="F8">
        <v>9.70464135021097</v>
      </c>
      <c r="G8">
        <v>9.70464135021097</v>
      </c>
      <c r="H8">
        <v>48.94514767932489</v>
      </c>
      <c r="K8" s="1">
        <f t="shared" si="0"/>
        <v>15.54054054054054</v>
      </c>
    </row>
    <row r="9" spans="4:11" ht="12.75">
      <c r="D9" t="s">
        <v>160</v>
      </c>
      <c r="E9">
        <v>9</v>
      </c>
      <c r="F9">
        <v>3.7974683544303796</v>
      </c>
      <c r="G9">
        <v>3.7974683544303796</v>
      </c>
      <c r="H9">
        <v>52.74261603375527</v>
      </c>
      <c r="K9" s="1">
        <f t="shared" si="0"/>
        <v>6.081081081081082</v>
      </c>
    </row>
    <row r="10" spans="4:11" ht="12.75">
      <c r="D10" t="s">
        <v>161</v>
      </c>
      <c r="E10">
        <v>8</v>
      </c>
      <c r="F10">
        <v>3.3755274261603376</v>
      </c>
      <c r="G10">
        <v>3.3755274261603376</v>
      </c>
      <c r="H10">
        <v>56.11814345991561</v>
      </c>
      <c r="K10" s="1">
        <f t="shared" si="0"/>
        <v>5.405405405405405</v>
      </c>
    </row>
    <row r="11" spans="4:11" ht="12.75">
      <c r="D11" t="s">
        <v>162</v>
      </c>
      <c r="E11">
        <v>4</v>
      </c>
      <c r="F11">
        <v>1.6877637130801688</v>
      </c>
      <c r="G11">
        <v>1.6877637130801688</v>
      </c>
      <c r="H11">
        <v>57.805907172995774</v>
      </c>
      <c r="K11" s="1">
        <f t="shared" si="0"/>
        <v>2.7027027027027026</v>
      </c>
    </row>
    <row r="12" spans="4:11" ht="12.75">
      <c r="D12" t="s">
        <v>163</v>
      </c>
      <c r="E12">
        <v>6</v>
      </c>
      <c r="F12">
        <v>2.5316455696202533</v>
      </c>
      <c r="G12">
        <v>2.5316455696202533</v>
      </c>
      <c r="H12">
        <v>60.337552742616026</v>
      </c>
      <c r="K12" s="1">
        <f t="shared" si="0"/>
        <v>4.054054054054054</v>
      </c>
    </row>
    <row r="13" spans="4:11" ht="12.75">
      <c r="D13" t="s">
        <v>164</v>
      </c>
      <c r="E13">
        <v>1</v>
      </c>
      <c r="F13">
        <v>0.4219409282700422</v>
      </c>
      <c r="G13">
        <v>0.4219409282700422</v>
      </c>
      <c r="H13">
        <v>60.759493670886066</v>
      </c>
      <c r="K13" s="1">
        <f t="shared" si="0"/>
        <v>0.6756756756756757</v>
      </c>
    </row>
    <row r="14" spans="4:11" ht="12.75">
      <c r="D14" t="s">
        <v>165</v>
      </c>
      <c r="E14">
        <v>1</v>
      </c>
      <c r="F14">
        <v>0.4219409282700422</v>
      </c>
      <c r="G14">
        <v>0.4219409282700422</v>
      </c>
      <c r="H14">
        <v>61.181434599156105</v>
      </c>
      <c r="K14" s="1">
        <f t="shared" si="0"/>
        <v>0.6756756756756757</v>
      </c>
    </row>
    <row r="15" spans="4:11" ht="12.75">
      <c r="D15" t="s">
        <v>166</v>
      </c>
      <c r="E15">
        <v>1</v>
      </c>
      <c r="F15">
        <v>0.4219409282700422</v>
      </c>
      <c r="G15">
        <v>0.4219409282700422</v>
      </c>
      <c r="H15">
        <v>61.603375527426145</v>
      </c>
      <c r="K15" s="1">
        <f t="shared" si="0"/>
        <v>0.6756756756756757</v>
      </c>
    </row>
    <row r="16" spans="4:11" ht="12.75">
      <c r="D16" t="s">
        <v>167</v>
      </c>
      <c r="E16">
        <v>1</v>
      </c>
      <c r="F16">
        <v>0.4219409282700422</v>
      </c>
      <c r="G16">
        <v>0.4219409282700422</v>
      </c>
      <c r="H16">
        <v>62.025316455696185</v>
      </c>
      <c r="K16" s="1">
        <f t="shared" si="0"/>
        <v>0.6756756756756757</v>
      </c>
    </row>
    <row r="17" spans="4:11" ht="12.75">
      <c r="D17" t="s">
        <v>168</v>
      </c>
      <c r="E17">
        <v>1</v>
      </c>
      <c r="F17">
        <v>0.4219409282700422</v>
      </c>
      <c r="G17">
        <v>0.4219409282700422</v>
      </c>
      <c r="H17">
        <v>62.447257383966225</v>
      </c>
      <c r="K17" s="1">
        <f t="shared" si="0"/>
        <v>0.6756756756756757</v>
      </c>
    </row>
    <row r="18" spans="4:8" ht="12.75">
      <c r="D18" t="s">
        <v>169</v>
      </c>
      <c r="E18">
        <v>52</v>
      </c>
      <c r="F18">
        <v>21.940928270042193</v>
      </c>
      <c r="G18">
        <v>21.940928270042193</v>
      </c>
      <c r="H18">
        <v>84.38818565400842</v>
      </c>
    </row>
    <row r="19" spans="4:8" ht="12.75">
      <c r="D19" t="s">
        <v>15</v>
      </c>
      <c r="E19">
        <v>37</v>
      </c>
      <c r="F19">
        <v>15.611814345991561</v>
      </c>
      <c r="G19">
        <v>15.611814345991561</v>
      </c>
      <c r="H19">
        <v>100</v>
      </c>
    </row>
    <row r="20" spans="4:7" ht="12.75">
      <c r="D20" t="s">
        <v>28</v>
      </c>
      <c r="E20">
        <v>237</v>
      </c>
      <c r="F20">
        <v>100</v>
      </c>
      <c r="G20">
        <v>100</v>
      </c>
    </row>
    <row r="24" ht="12.75">
      <c r="E24">
        <f>237-37-52</f>
        <v>148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C6:F15"/>
  <sheetViews>
    <sheetView workbookViewId="0" topLeftCell="A1">
      <selection activeCell="C6" sqref="C6:F15"/>
    </sheetView>
  </sheetViews>
  <sheetFormatPr defaultColWidth="9.140625" defaultRowHeight="12.75"/>
  <cols>
    <col min="3" max="3" width="29.57421875" style="0" customWidth="1"/>
  </cols>
  <sheetData>
    <row r="6" spans="4:6" ht="12.75">
      <c r="D6" t="s">
        <v>35</v>
      </c>
      <c r="E6" t="s">
        <v>36</v>
      </c>
      <c r="F6" t="s">
        <v>102</v>
      </c>
    </row>
    <row r="7" spans="3:6" ht="12.75">
      <c r="C7" t="s">
        <v>178</v>
      </c>
      <c r="D7">
        <v>161</v>
      </c>
      <c r="E7">
        <v>76</v>
      </c>
      <c r="F7" s="1">
        <f aca="true" t="shared" si="0" ref="F7:F15">(E7/237)*100</f>
        <v>32.06751054852321</v>
      </c>
    </row>
    <row r="8" spans="3:6" ht="12.75">
      <c r="C8" t="s">
        <v>177</v>
      </c>
      <c r="D8">
        <v>191</v>
      </c>
      <c r="E8">
        <v>46</v>
      </c>
      <c r="F8" s="1">
        <f t="shared" si="0"/>
        <v>19.40928270042194</v>
      </c>
    </row>
    <row r="9" spans="3:6" ht="12.75">
      <c r="C9" t="s">
        <v>175</v>
      </c>
      <c r="D9">
        <v>202</v>
      </c>
      <c r="E9">
        <v>35</v>
      </c>
      <c r="F9" s="1">
        <f t="shared" si="0"/>
        <v>14.767932489451477</v>
      </c>
    </row>
    <row r="10" spans="3:6" ht="12.75">
      <c r="C10" t="s">
        <v>176</v>
      </c>
      <c r="D10">
        <v>219</v>
      </c>
      <c r="E10">
        <v>18</v>
      </c>
      <c r="F10" s="1">
        <f t="shared" si="0"/>
        <v>7.59493670886076</v>
      </c>
    </row>
    <row r="11" spans="3:6" ht="12.75">
      <c r="C11" t="s">
        <v>171</v>
      </c>
      <c r="D11">
        <v>222</v>
      </c>
      <c r="E11">
        <v>15</v>
      </c>
      <c r="F11" s="1">
        <f t="shared" si="0"/>
        <v>6.329113924050633</v>
      </c>
    </row>
    <row r="12" spans="3:6" ht="12.75">
      <c r="C12" t="s">
        <v>172</v>
      </c>
      <c r="D12">
        <v>226</v>
      </c>
      <c r="E12">
        <v>11</v>
      </c>
      <c r="F12" s="1">
        <f t="shared" si="0"/>
        <v>4.641350210970464</v>
      </c>
    </row>
    <row r="13" spans="3:6" ht="12.75">
      <c r="C13" t="s">
        <v>170</v>
      </c>
      <c r="D13">
        <v>227</v>
      </c>
      <c r="E13">
        <v>10</v>
      </c>
      <c r="F13" s="1">
        <f>(E13/237)*100</f>
        <v>4.219409282700422</v>
      </c>
    </row>
    <row r="14" spans="3:6" ht="12.75">
      <c r="C14" t="s">
        <v>173</v>
      </c>
      <c r="D14">
        <v>231</v>
      </c>
      <c r="E14">
        <v>6</v>
      </c>
      <c r="F14" s="1">
        <f t="shared" si="0"/>
        <v>2.5316455696202533</v>
      </c>
    </row>
    <row r="15" spans="3:6" ht="12.75">
      <c r="C15" t="s">
        <v>174</v>
      </c>
      <c r="D15">
        <v>235</v>
      </c>
      <c r="E15">
        <v>2</v>
      </c>
      <c r="F15" s="1">
        <f t="shared" si="0"/>
        <v>0.8438818565400843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E9:H18"/>
  <sheetViews>
    <sheetView workbookViewId="0" topLeftCell="A1">
      <selection activeCell="E24" sqref="E24"/>
    </sheetView>
  </sheetViews>
  <sheetFormatPr defaultColWidth="9.140625" defaultRowHeight="12.75"/>
  <cols>
    <col min="4" max="4" width="3.8515625" style="0" customWidth="1"/>
    <col min="5" max="5" width="58.140625" style="0" customWidth="1"/>
  </cols>
  <sheetData>
    <row r="9" spans="6:8" ht="12.75">
      <c r="F9" t="s">
        <v>35</v>
      </c>
      <c r="G9" t="s">
        <v>36</v>
      </c>
      <c r="H9" t="s">
        <v>102</v>
      </c>
    </row>
    <row r="10" spans="5:8" ht="12.75">
      <c r="E10" t="s">
        <v>179</v>
      </c>
      <c r="F10">
        <v>16</v>
      </c>
      <c r="G10">
        <v>221</v>
      </c>
      <c r="H10" s="1">
        <f>(G10/237)*100</f>
        <v>93.24894514767934</v>
      </c>
    </row>
    <row r="11" spans="5:8" ht="12.75">
      <c r="E11" t="s">
        <v>181</v>
      </c>
      <c r="F11">
        <v>56</v>
      </c>
      <c r="G11">
        <v>181</v>
      </c>
      <c r="H11" s="1">
        <f aca="true" t="shared" si="0" ref="H11:H18">(G11/237)*100</f>
        <v>76.37130801687763</v>
      </c>
    </row>
    <row r="12" spans="5:8" ht="12.75">
      <c r="E12" t="s">
        <v>180</v>
      </c>
      <c r="F12">
        <v>57</v>
      </c>
      <c r="G12">
        <v>180</v>
      </c>
      <c r="H12" s="1">
        <f t="shared" si="0"/>
        <v>75.9493670886076</v>
      </c>
    </row>
    <row r="13" spans="5:8" ht="12.75">
      <c r="E13" t="s">
        <v>182</v>
      </c>
      <c r="F13">
        <v>148</v>
      </c>
      <c r="G13">
        <v>89</v>
      </c>
      <c r="H13" s="1">
        <f t="shared" si="0"/>
        <v>37.552742616033754</v>
      </c>
    </row>
    <row r="14" spans="5:8" ht="12.75">
      <c r="E14" t="s">
        <v>184</v>
      </c>
      <c r="F14">
        <v>149</v>
      </c>
      <c r="G14">
        <v>88</v>
      </c>
      <c r="H14" s="1">
        <f t="shared" si="0"/>
        <v>37.130801687763714</v>
      </c>
    </row>
    <row r="15" spans="5:8" ht="12.75">
      <c r="E15" t="s">
        <v>183</v>
      </c>
      <c r="F15">
        <v>154</v>
      </c>
      <c r="G15">
        <v>83</v>
      </c>
      <c r="H15" s="1">
        <f t="shared" si="0"/>
        <v>35.0210970464135</v>
      </c>
    </row>
    <row r="16" spans="5:8" ht="12.75">
      <c r="E16" t="s">
        <v>185</v>
      </c>
      <c r="F16">
        <v>179</v>
      </c>
      <c r="G16">
        <v>58</v>
      </c>
      <c r="H16" s="1">
        <f t="shared" si="0"/>
        <v>24.47257383966245</v>
      </c>
    </row>
    <row r="17" spans="5:8" ht="12.75">
      <c r="E17" t="s">
        <v>186</v>
      </c>
      <c r="F17">
        <v>204</v>
      </c>
      <c r="G17">
        <v>33</v>
      </c>
      <c r="H17" s="1">
        <f t="shared" si="0"/>
        <v>13.924050632911392</v>
      </c>
    </row>
    <row r="18" spans="5:8" ht="12.75">
      <c r="E18" t="s">
        <v>187</v>
      </c>
      <c r="F18">
        <v>225</v>
      </c>
      <c r="G18">
        <v>12</v>
      </c>
      <c r="H18" s="1">
        <f t="shared" si="0"/>
        <v>5.063291139240507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C4:F20"/>
  <sheetViews>
    <sheetView workbookViewId="0" topLeftCell="A1">
      <selection activeCell="C4" sqref="C4:F20"/>
    </sheetView>
  </sheetViews>
  <sheetFormatPr defaultColWidth="9.140625" defaultRowHeight="12.75"/>
  <cols>
    <col min="3" max="3" width="47.28125" style="0" customWidth="1"/>
  </cols>
  <sheetData>
    <row r="4" spans="4:6" ht="12.75">
      <c r="D4" t="s">
        <v>35</v>
      </c>
      <c r="E4" t="s">
        <v>36</v>
      </c>
      <c r="F4" t="s">
        <v>102</v>
      </c>
    </row>
    <row r="5" spans="3:6" ht="12.75">
      <c r="C5" t="s">
        <v>191</v>
      </c>
      <c r="D5">
        <v>25</v>
      </c>
      <c r="E5">
        <v>212</v>
      </c>
      <c r="F5" s="1">
        <f aca="true" t="shared" si="0" ref="F5:F20">(E5/237)*100</f>
        <v>89.45147679324894</v>
      </c>
    </row>
    <row r="6" spans="3:6" ht="12.75">
      <c r="C6" t="s">
        <v>198</v>
      </c>
      <c r="D6">
        <v>52</v>
      </c>
      <c r="E6">
        <v>185</v>
      </c>
      <c r="F6" s="1">
        <f t="shared" si="0"/>
        <v>78.05907172995781</v>
      </c>
    </row>
    <row r="7" spans="3:6" ht="12.75">
      <c r="C7" t="s">
        <v>190</v>
      </c>
      <c r="D7">
        <v>59</v>
      </c>
      <c r="E7">
        <v>178</v>
      </c>
      <c r="F7" s="1">
        <f t="shared" si="0"/>
        <v>75.10548523206751</v>
      </c>
    </row>
    <row r="8" spans="3:6" ht="12.75">
      <c r="C8" t="s">
        <v>189</v>
      </c>
      <c r="D8">
        <v>64</v>
      </c>
      <c r="E8">
        <v>173</v>
      </c>
      <c r="F8" s="1">
        <f t="shared" si="0"/>
        <v>72.9957805907173</v>
      </c>
    </row>
    <row r="9" spans="3:6" ht="12.75">
      <c r="C9" t="s">
        <v>192</v>
      </c>
      <c r="D9">
        <v>66</v>
      </c>
      <c r="E9">
        <v>171</v>
      </c>
      <c r="F9" s="1">
        <f t="shared" si="0"/>
        <v>72.15189873417721</v>
      </c>
    </row>
    <row r="10" spans="3:6" ht="12.75">
      <c r="C10" t="s">
        <v>188</v>
      </c>
      <c r="D10">
        <v>68</v>
      </c>
      <c r="E10">
        <v>169</v>
      </c>
      <c r="F10" s="1">
        <f>(E10/237)*100</f>
        <v>71.30801687763713</v>
      </c>
    </row>
    <row r="11" spans="3:6" ht="12.75">
      <c r="C11" t="s">
        <v>194</v>
      </c>
      <c r="D11">
        <v>77</v>
      </c>
      <c r="E11">
        <v>160</v>
      </c>
      <c r="F11" s="1">
        <f t="shared" si="0"/>
        <v>67.51054852320675</v>
      </c>
    </row>
    <row r="12" spans="3:6" ht="12.75">
      <c r="C12" t="s">
        <v>196</v>
      </c>
      <c r="D12">
        <v>87</v>
      </c>
      <c r="E12">
        <v>150</v>
      </c>
      <c r="F12" s="1">
        <f t="shared" si="0"/>
        <v>63.29113924050633</v>
      </c>
    </row>
    <row r="13" spans="3:6" ht="12.75">
      <c r="C13" t="s">
        <v>193</v>
      </c>
      <c r="D13">
        <v>94</v>
      </c>
      <c r="E13">
        <v>143</v>
      </c>
      <c r="F13" s="1">
        <f t="shared" si="0"/>
        <v>60.337552742616026</v>
      </c>
    </row>
    <row r="14" spans="3:6" ht="12.75">
      <c r="C14" t="s">
        <v>203</v>
      </c>
      <c r="D14">
        <v>120</v>
      </c>
      <c r="E14">
        <v>117</v>
      </c>
      <c r="F14" s="1">
        <f t="shared" si="0"/>
        <v>49.36708860759494</v>
      </c>
    </row>
    <row r="15" spans="3:6" ht="12.75">
      <c r="C15" t="s">
        <v>195</v>
      </c>
      <c r="D15">
        <v>123</v>
      </c>
      <c r="E15">
        <v>114</v>
      </c>
      <c r="F15" s="1">
        <f t="shared" si="0"/>
        <v>48.10126582278481</v>
      </c>
    </row>
    <row r="16" spans="3:6" ht="12.75">
      <c r="C16" t="s">
        <v>197</v>
      </c>
      <c r="D16">
        <v>126</v>
      </c>
      <c r="E16">
        <v>111</v>
      </c>
      <c r="F16" s="1">
        <f t="shared" si="0"/>
        <v>46.835443037974684</v>
      </c>
    </row>
    <row r="17" spans="3:6" ht="12.75">
      <c r="C17" t="s">
        <v>199</v>
      </c>
      <c r="D17">
        <v>135</v>
      </c>
      <c r="E17">
        <v>102</v>
      </c>
      <c r="F17" s="1">
        <f t="shared" si="0"/>
        <v>43.037974683544306</v>
      </c>
    </row>
    <row r="18" spans="3:6" ht="12.75">
      <c r="C18" t="s">
        <v>200</v>
      </c>
      <c r="D18">
        <v>143</v>
      </c>
      <c r="E18">
        <v>94</v>
      </c>
      <c r="F18" s="1">
        <f t="shared" si="0"/>
        <v>39.66244725738397</v>
      </c>
    </row>
    <row r="19" spans="3:6" ht="12.75">
      <c r="C19" t="s">
        <v>202</v>
      </c>
      <c r="D19">
        <v>196</v>
      </c>
      <c r="E19">
        <v>41</v>
      </c>
      <c r="F19" s="1">
        <f t="shared" si="0"/>
        <v>17.29957805907173</v>
      </c>
    </row>
    <row r="20" spans="3:6" ht="12.75">
      <c r="C20" t="s">
        <v>201</v>
      </c>
      <c r="D20">
        <v>230</v>
      </c>
      <c r="E20">
        <v>7</v>
      </c>
      <c r="F20" s="1">
        <f t="shared" si="0"/>
        <v>2.9535864978902953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D7:L34"/>
  <sheetViews>
    <sheetView workbookViewId="0" topLeftCell="A6">
      <selection activeCell="D7" sqref="D7:L34"/>
    </sheetView>
  </sheetViews>
  <sheetFormatPr defaultColWidth="9.140625" defaultRowHeight="12.75"/>
  <sheetData>
    <row r="7" spans="4:12" ht="12.75">
      <c r="D7" s="2" t="s">
        <v>204</v>
      </c>
      <c r="E7" s="2"/>
      <c r="F7" s="2"/>
      <c r="G7" s="2"/>
      <c r="H7" s="2"/>
      <c r="I7" s="2"/>
      <c r="J7" s="2"/>
      <c r="K7" s="2"/>
      <c r="L7" s="2"/>
    </row>
    <row r="8" spans="4:12" ht="12.75">
      <c r="D8" s="2"/>
      <c r="E8" s="2"/>
      <c r="F8" s="2" t="s">
        <v>23</v>
      </c>
      <c r="G8" s="2" t="s">
        <v>24</v>
      </c>
      <c r="H8" s="2" t="s">
        <v>25</v>
      </c>
      <c r="I8" s="2" t="s">
        <v>26</v>
      </c>
      <c r="J8" s="2"/>
      <c r="K8" s="2"/>
      <c r="L8" s="2"/>
    </row>
    <row r="9" spans="4:12" ht="12.75">
      <c r="D9" s="2" t="s">
        <v>27</v>
      </c>
      <c r="E9" s="2">
        <v>1</v>
      </c>
      <c r="F9" s="2">
        <v>2</v>
      </c>
      <c r="G9" s="2">
        <v>0.8438818565400844</v>
      </c>
      <c r="H9" s="2">
        <v>0.8438818565400844</v>
      </c>
      <c r="I9" s="2">
        <v>0.8438818565400844</v>
      </c>
      <c r="J9" s="2"/>
      <c r="K9" s="2"/>
      <c r="L9" s="2">
        <f>E9*F9</f>
        <v>2</v>
      </c>
    </row>
    <row r="10" spans="4:12" ht="12.75">
      <c r="D10" s="2"/>
      <c r="E10" s="2">
        <v>2</v>
      </c>
      <c r="F10" s="2">
        <v>1</v>
      </c>
      <c r="G10" s="2">
        <v>0.4219409282700422</v>
      </c>
      <c r="H10" s="2">
        <v>0.4219409282700422</v>
      </c>
      <c r="I10" s="2">
        <v>1.2658227848101267</v>
      </c>
      <c r="J10" s="2"/>
      <c r="K10" s="2"/>
      <c r="L10" s="2">
        <f aca="true" t="shared" si="0" ref="L10:L18">E10*F10</f>
        <v>2</v>
      </c>
    </row>
    <row r="11" spans="4:12" ht="12.75">
      <c r="D11" s="2"/>
      <c r="E11" s="2">
        <v>3</v>
      </c>
      <c r="F11" s="2">
        <v>6</v>
      </c>
      <c r="G11" s="2">
        <v>2.5316455696202533</v>
      </c>
      <c r="H11" s="2">
        <v>2.5316455696202533</v>
      </c>
      <c r="I11" s="2">
        <v>3.79746835443038</v>
      </c>
      <c r="J11" s="2"/>
      <c r="K11" s="2"/>
      <c r="L11" s="2">
        <f t="shared" si="0"/>
        <v>18</v>
      </c>
    </row>
    <row r="12" spans="4:12" ht="12.75">
      <c r="D12" s="2"/>
      <c r="E12" s="2">
        <v>4</v>
      </c>
      <c r="F12" s="2">
        <v>8</v>
      </c>
      <c r="G12" s="2">
        <v>3.3755274261603376</v>
      </c>
      <c r="H12" s="2">
        <v>3.3755274261603376</v>
      </c>
      <c r="I12" s="2">
        <v>7.172995780590718</v>
      </c>
      <c r="J12" s="2"/>
      <c r="K12" s="2"/>
      <c r="L12" s="2">
        <f t="shared" si="0"/>
        <v>32</v>
      </c>
    </row>
    <row r="13" spans="4:12" ht="12.75">
      <c r="D13" s="2"/>
      <c r="E13" s="2">
        <v>5</v>
      </c>
      <c r="F13" s="2">
        <v>9</v>
      </c>
      <c r="G13" s="2">
        <v>3.7974683544303796</v>
      </c>
      <c r="H13" s="2">
        <v>3.7974683544303796</v>
      </c>
      <c r="I13" s="2">
        <v>10.970464135021098</v>
      </c>
      <c r="J13" s="2"/>
      <c r="K13" s="2"/>
      <c r="L13" s="2">
        <f t="shared" si="0"/>
        <v>45</v>
      </c>
    </row>
    <row r="14" spans="4:12" ht="12.75">
      <c r="D14" s="2"/>
      <c r="E14" s="2">
        <v>6</v>
      </c>
      <c r="F14" s="2">
        <v>11</v>
      </c>
      <c r="G14" s="2">
        <v>4.641350210970464</v>
      </c>
      <c r="H14" s="2">
        <v>4.641350210970464</v>
      </c>
      <c r="I14" s="2">
        <v>15.611814345991561</v>
      </c>
      <c r="J14" s="2"/>
      <c r="K14" s="2"/>
      <c r="L14" s="2">
        <f t="shared" si="0"/>
        <v>66</v>
      </c>
    </row>
    <row r="15" spans="4:12" ht="12.75">
      <c r="D15" s="2"/>
      <c r="E15" s="2">
        <v>7</v>
      </c>
      <c r="F15" s="2">
        <v>12</v>
      </c>
      <c r="G15" s="2">
        <v>5.063291139240507</v>
      </c>
      <c r="H15" s="2">
        <v>5.063291139240507</v>
      </c>
      <c r="I15" s="2">
        <v>20.675105485232066</v>
      </c>
      <c r="J15" s="2"/>
      <c r="K15" s="2"/>
      <c r="L15" s="2">
        <f t="shared" si="0"/>
        <v>84</v>
      </c>
    </row>
    <row r="16" spans="4:12" ht="12.75">
      <c r="D16" s="2"/>
      <c r="E16" s="2">
        <v>8</v>
      </c>
      <c r="F16" s="2">
        <v>65</v>
      </c>
      <c r="G16" s="2">
        <v>27.426160337552744</v>
      </c>
      <c r="H16" s="2">
        <v>27.426160337552744</v>
      </c>
      <c r="I16" s="2">
        <v>48.10126582278481</v>
      </c>
      <c r="J16" s="2"/>
      <c r="K16" s="2"/>
      <c r="L16" s="2">
        <f t="shared" si="0"/>
        <v>520</v>
      </c>
    </row>
    <row r="17" spans="4:12" ht="12.75">
      <c r="D17" s="2"/>
      <c r="E17" s="2">
        <v>9</v>
      </c>
      <c r="F17" s="2">
        <v>68</v>
      </c>
      <c r="G17" s="2">
        <v>28.69198312236287</v>
      </c>
      <c r="H17" s="2">
        <v>28.69198312236287</v>
      </c>
      <c r="I17" s="2">
        <v>76.79324894514768</v>
      </c>
      <c r="J17" s="2"/>
      <c r="K17" s="2"/>
      <c r="L17" s="2">
        <f t="shared" si="0"/>
        <v>612</v>
      </c>
    </row>
    <row r="18" spans="4:12" ht="12.75">
      <c r="D18" s="2"/>
      <c r="E18" s="2">
        <v>10</v>
      </c>
      <c r="F18" s="2">
        <v>49</v>
      </c>
      <c r="G18" s="2">
        <v>20.675105485232066</v>
      </c>
      <c r="H18" s="2">
        <v>20.675105485232066</v>
      </c>
      <c r="I18" s="2">
        <v>97.46835443037975</v>
      </c>
      <c r="J18" s="2"/>
      <c r="K18" s="2"/>
      <c r="L18" s="2">
        <f t="shared" si="0"/>
        <v>490</v>
      </c>
    </row>
    <row r="19" spans="4:12" ht="12.75">
      <c r="D19" s="2"/>
      <c r="E19" s="2" t="s">
        <v>15</v>
      </c>
      <c r="F19" s="2">
        <v>6</v>
      </c>
      <c r="G19" s="2">
        <v>2.5316455696202533</v>
      </c>
      <c r="H19" s="2">
        <v>2.5316455696202533</v>
      </c>
      <c r="I19" s="2">
        <v>100</v>
      </c>
      <c r="J19" s="2"/>
      <c r="K19" s="2" t="s">
        <v>33</v>
      </c>
      <c r="L19" s="2">
        <f>SUM(L9:L18)</f>
        <v>1871</v>
      </c>
    </row>
    <row r="20" spans="4:12" ht="12.75">
      <c r="D20" s="2"/>
      <c r="E20" s="2" t="s">
        <v>28</v>
      </c>
      <c r="F20" s="2">
        <v>237</v>
      </c>
      <c r="G20" s="2">
        <v>100</v>
      </c>
      <c r="H20" s="2">
        <v>100</v>
      </c>
      <c r="I20" s="2"/>
      <c r="J20" s="2"/>
      <c r="K20" s="2" t="s">
        <v>99</v>
      </c>
      <c r="L20" s="3">
        <f>L19/F22</f>
        <v>8.0995670995671</v>
      </c>
    </row>
    <row r="21" spans="4:12" ht="12.75">
      <c r="D21" s="2"/>
      <c r="E21" s="2"/>
      <c r="F21" s="2"/>
      <c r="G21" s="2"/>
      <c r="H21" s="2"/>
      <c r="I21" s="2"/>
      <c r="J21" s="2"/>
      <c r="K21" s="2"/>
      <c r="L21" s="2"/>
    </row>
    <row r="22" spans="4:12" ht="12.75">
      <c r="D22" s="2"/>
      <c r="E22" s="2" t="s">
        <v>29</v>
      </c>
      <c r="F22" s="2">
        <f>F20-F19</f>
        <v>231</v>
      </c>
      <c r="G22" s="2"/>
      <c r="H22" s="2"/>
      <c r="I22" s="2"/>
      <c r="J22" s="2"/>
      <c r="K22" s="2"/>
      <c r="L22" s="2"/>
    </row>
    <row r="23" spans="4:12" ht="12.75">
      <c r="D23" s="2"/>
      <c r="E23" s="2"/>
      <c r="F23" s="2"/>
      <c r="G23" s="2"/>
      <c r="H23" s="2"/>
      <c r="I23" s="2"/>
      <c r="J23" s="2"/>
      <c r="K23" s="2"/>
      <c r="L23" s="2"/>
    </row>
    <row r="24" spans="4:12" ht="12.75">
      <c r="D24" s="2"/>
      <c r="E24" s="2" t="s">
        <v>30</v>
      </c>
      <c r="F24" s="2"/>
      <c r="G24" s="2" t="s">
        <v>24</v>
      </c>
      <c r="H24" s="2"/>
      <c r="I24" s="2"/>
      <c r="J24" s="2"/>
      <c r="K24" s="2"/>
      <c r="L24" s="2"/>
    </row>
    <row r="25" spans="4:12" ht="12.75">
      <c r="D25" s="2"/>
      <c r="E25" s="2">
        <v>1</v>
      </c>
      <c r="F25" s="2">
        <v>2</v>
      </c>
      <c r="G25" s="3">
        <f>(F25/$F$22)*100</f>
        <v>0.8658008658008658</v>
      </c>
      <c r="H25" s="2"/>
      <c r="I25" s="2"/>
      <c r="J25" s="2"/>
      <c r="K25" s="2"/>
      <c r="L25" s="2"/>
    </row>
    <row r="26" spans="4:12" ht="12.75">
      <c r="D26" s="2"/>
      <c r="E26" s="2">
        <v>2</v>
      </c>
      <c r="F26" s="2">
        <v>1</v>
      </c>
      <c r="G26" s="3">
        <f aca="true" t="shared" si="1" ref="G26:G34">(F26/$F$22)*100</f>
        <v>0.4329004329004329</v>
      </c>
      <c r="H26" s="2"/>
      <c r="I26" s="2"/>
      <c r="J26" s="2"/>
      <c r="K26" s="2"/>
      <c r="L26" s="2"/>
    </row>
    <row r="27" spans="4:12" ht="12.75">
      <c r="D27" s="2"/>
      <c r="E27" s="2">
        <v>3</v>
      </c>
      <c r="F27" s="2">
        <v>6</v>
      </c>
      <c r="G27" s="3">
        <f t="shared" si="1"/>
        <v>2.5974025974025974</v>
      </c>
      <c r="H27" s="2"/>
      <c r="I27" s="2"/>
      <c r="J27" s="2"/>
      <c r="K27" s="2"/>
      <c r="L27" s="2"/>
    </row>
    <row r="28" spans="4:12" ht="12.75">
      <c r="D28" s="2"/>
      <c r="E28" s="2">
        <v>4</v>
      </c>
      <c r="F28" s="2">
        <v>8</v>
      </c>
      <c r="G28" s="3">
        <f t="shared" si="1"/>
        <v>3.463203463203463</v>
      </c>
      <c r="H28" s="2"/>
      <c r="I28" s="2"/>
      <c r="J28" s="2"/>
      <c r="K28" s="2"/>
      <c r="L28" s="2"/>
    </row>
    <row r="29" spans="4:12" ht="12.75">
      <c r="D29" s="2"/>
      <c r="E29" s="2">
        <v>5</v>
      </c>
      <c r="F29" s="2">
        <v>9</v>
      </c>
      <c r="G29" s="3">
        <f t="shared" si="1"/>
        <v>3.896103896103896</v>
      </c>
      <c r="H29" s="2"/>
      <c r="I29" s="2"/>
      <c r="J29" s="2"/>
      <c r="K29" s="2"/>
      <c r="L29" s="2"/>
    </row>
    <row r="30" spans="4:12" ht="12.75">
      <c r="D30" s="2"/>
      <c r="E30" s="2">
        <v>6</v>
      </c>
      <c r="F30" s="2">
        <v>11</v>
      </c>
      <c r="G30" s="3">
        <f t="shared" si="1"/>
        <v>4.761904761904762</v>
      </c>
      <c r="H30" s="2"/>
      <c r="I30" s="2"/>
      <c r="J30" s="2"/>
      <c r="K30" s="2"/>
      <c r="L30" s="2"/>
    </row>
    <row r="31" spans="4:12" ht="12.75">
      <c r="D31" s="2"/>
      <c r="E31" s="2">
        <v>7</v>
      </c>
      <c r="F31" s="2">
        <v>12</v>
      </c>
      <c r="G31" s="3">
        <f t="shared" si="1"/>
        <v>5.194805194805195</v>
      </c>
      <c r="H31" s="2"/>
      <c r="I31" s="2"/>
      <c r="J31" s="2"/>
      <c r="K31" s="2"/>
      <c r="L31" s="2"/>
    </row>
    <row r="32" spans="4:12" ht="12.75">
      <c r="D32" s="2"/>
      <c r="E32" s="2">
        <v>8</v>
      </c>
      <c r="F32" s="2">
        <v>65</v>
      </c>
      <c r="G32" s="3">
        <f t="shared" si="1"/>
        <v>28.13852813852814</v>
      </c>
      <c r="H32" s="2"/>
      <c r="I32" s="2"/>
      <c r="J32" s="2"/>
      <c r="K32" s="2"/>
      <c r="L32" s="2"/>
    </row>
    <row r="33" spans="4:12" ht="12.75">
      <c r="D33" s="2"/>
      <c r="E33" s="2">
        <v>9</v>
      </c>
      <c r="F33" s="2">
        <v>68</v>
      </c>
      <c r="G33" s="3">
        <f t="shared" si="1"/>
        <v>29.43722943722944</v>
      </c>
      <c r="H33" s="2"/>
      <c r="I33" s="2"/>
      <c r="J33" s="2"/>
      <c r="K33" s="2"/>
      <c r="L33" s="2"/>
    </row>
    <row r="34" spans="4:12" ht="12.75">
      <c r="D34" s="2"/>
      <c r="E34" s="2">
        <v>10</v>
      </c>
      <c r="F34" s="2">
        <v>49</v>
      </c>
      <c r="G34" s="3">
        <f t="shared" si="1"/>
        <v>21.21212121212121</v>
      </c>
      <c r="H34" s="2"/>
      <c r="I34" s="2"/>
      <c r="J34" s="2"/>
      <c r="K34" s="2"/>
      <c r="L34" s="2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D7:L34"/>
  <sheetViews>
    <sheetView workbookViewId="0" topLeftCell="A5">
      <selection activeCell="E24" sqref="E24:G34"/>
    </sheetView>
  </sheetViews>
  <sheetFormatPr defaultColWidth="9.140625" defaultRowHeight="12.75"/>
  <sheetData>
    <row r="7" spans="4:12" ht="12.75">
      <c r="D7" s="2" t="s">
        <v>205</v>
      </c>
      <c r="E7" s="2"/>
      <c r="F7" s="2"/>
      <c r="G7" s="2"/>
      <c r="H7" s="2"/>
      <c r="I7" s="2"/>
      <c r="J7" s="2"/>
      <c r="K7" s="2"/>
      <c r="L7" s="2"/>
    </row>
    <row r="8" spans="4:12" ht="12.75">
      <c r="D8" s="2"/>
      <c r="E8" s="2"/>
      <c r="F8" s="2" t="s">
        <v>23</v>
      </c>
      <c r="G8" s="2" t="s">
        <v>24</v>
      </c>
      <c r="H8" s="2" t="s">
        <v>25</v>
      </c>
      <c r="I8" s="2" t="s">
        <v>26</v>
      </c>
      <c r="J8" s="2"/>
      <c r="K8" s="2"/>
      <c r="L8" s="2"/>
    </row>
    <row r="9" spans="4:12" ht="12.75">
      <c r="D9" s="2" t="s">
        <v>27</v>
      </c>
      <c r="E9" s="2">
        <v>1</v>
      </c>
      <c r="F9" s="2">
        <v>4</v>
      </c>
      <c r="G9" s="2">
        <v>1.6877637130801688</v>
      </c>
      <c r="H9" s="2">
        <v>1.6877637130801688</v>
      </c>
      <c r="I9" s="2">
        <v>1.6877637130801688</v>
      </c>
      <c r="J9" s="2"/>
      <c r="K9" s="2"/>
      <c r="L9" s="2">
        <f>E9*F9</f>
        <v>4</v>
      </c>
    </row>
    <row r="10" spans="4:12" ht="12.75">
      <c r="D10" s="2"/>
      <c r="E10" s="2">
        <v>2</v>
      </c>
      <c r="F10" s="2">
        <v>4</v>
      </c>
      <c r="G10" s="2">
        <v>1.6877637130801688</v>
      </c>
      <c r="H10" s="2">
        <v>1.6877637130801688</v>
      </c>
      <c r="I10" s="2">
        <v>3.3755274261603376</v>
      </c>
      <c r="J10" s="2"/>
      <c r="K10" s="2"/>
      <c r="L10" s="2">
        <f aca="true" t="shared" si="0" ref="L10:L18">E10*F10</f>
        <v>8</v>
      </c>
    </row>
    <row r="11" spans="4:12" ht="12.75">
      <c r="D11" s="2"/>
      <c r="E11" s="2">
        <v>3</v>
      </c>
      <c r="F11" s="2">
        <v>6</v>
      </c>
      <c r="G11" s="2">
        <v>2.5316455696202533</v>
      </c>
      <c r="H11" s="2">
        <v>2.5316455696202533</v>
      </c>
      <c r="I11" s="2">
        <v>5.9071729957805905</v>
      </c>
      <c r="J11" s="2"/>
      <c r="K11" s="2"/>
      <c r="L11" s="2">
        <f t="shared" si="0"/>
        <v>18</v>
      </c>
    </row>
    <row r="12" spans="4:12" ht="12.75">
      <c r="D12" s="2"/>
      <c r="E12" s="2">
        <v>4</v>
      </c>
      <c r="F12" s="2">
        <v>6</v>
      </c>
      <c r="G12" s="2">
        <v>2.5316455696202533</v>
      </c>
      <c r="H12" s="2">
        <v>2.5316455696202533</v>
      </c>
      <c r="I12" s="2">
        <v>8.438818565400844</v>
      </c>
      <c r="J12" s="2"/>
      <c r="K12" s="2"/>
      <c r="L12" s="2">
        <f t="shared" si="0"/>
        <v>24</v>
      </c>
    </row>
    <row r="13" spans="4:12" ht="12.75">
      <c r="D13" s="2"/>
      <c r="E13" s="2">
        <v>5</v>
      </c>
      <c r="F13" s="2">
        <v>11</v>
      </c>
      <c r="G13" s="2">
        <v>4.641350210970464</v>
      </c>
      <c r="H13" s="2">
        <v>4.641350210970464</v>
      </c>
      <c r="I13" s="2">
        <v>13.080168776371307</v>
      </c>
      <c r="J13" s="2"/>
      <c r="K13" s="2"/>
      <c r="L13" s="2">
        <f t="shared" si="0"/>
        <v>55</v>
      </c>
    </row>
    <row r="14" spans="4:12" ht="12.75">
      <c r="D14" s="2"/>
      <c r="E14" s="2">
        <v>6</v>
      </c>
      <c r="F14" s="2">
        <v>18</v>
      </c>
      <c r="G14" s="2">
        <v>7.594936708860759</v>
      </c>
      <c r="H14" s="2">
        <v>7.594936708860759</v>
      </c>
      <c r="I14" s="2">
        <v>20.675105485232066</v>
      </c>
      <c r="J14" s="2"/>
      <c r="K14" s="2"/>
      <c r="L14" s="2">
        <f t="shared" si="0"/>
        <v>108</v>
      </c>
    </row>
    <row r="15" spans="4:12" ht="12.75">
      <c r="D15" s="2"/>
      <c r="E15" s="2">
        <v>7</v>
      </c>
      <c r="F15" s="2">
        <v>32</v>
      </c>
      <c r="G15" s="2">
        <v>13.50210970464135</v>
      </c>
      <c r="H15" s="2">
        <v>13.50210970464135</v>
      </c>
      <c r="I15" s="2">
        <v>34.177215189873415</v>
      </c>
      <c r="J15" s="2"/>
      <c r="K15" s="2"/>
      <c r="L15" s="2">
        <f t="shared" si="0"/>
        <v>224</v>
      </c>
    </row>
    <row r="16" spans="4:12" ht="12.75">
      <c r="D16" s="2"/>
      <c r="E16" s="2">
        <v>8</v>
      </c>
      <c r="F16" s="2">
        <v>46</v>
      </c>
      <c r="G16" s="2">
        <v>19.40928270042194</v>
      </c>
      <c r="H16" s="2">
        <v>19.40928270042194</v>
      </c>
      <c r="I16" s="2">
        <v>53.586497890295355</v>
      </c>
      <c r="J16" s="2"/>
      <c r="K16" s="2"/>
      <c r="L16" s="2">
        <f t="shared" si="0"/>
        <v>368</v>
      </c>
    </row>
    <row r="17" spans="4:12" ht="12.75">
      <c r="D17" s="2"/>
      <c r="E17" s="2">
        <v>9</v>
      </c>
      <c r="F17" s="2">
        <v>34</v>
      </c>
      <c r="G17" s="2">
        <v>14.345991561181435</v>
      </c>
      <c r="H17" s="2">
        <v>14.345991561181435</v>
      </c>
      <c r="I17" s="2">
        <v>67.93248945147678</v>
      </c>
      <c r="J17" s="2"/>
      <c r="K17" s="2"/>
      <c r="L17" s="2">
        <f t="shared" si="0"/>
        <v>306</v>
      </c>
    </row>
    <row r="18" spans="4:12" ht="12.75">
      <c r="D18" s="2"/>
      <c r="E18" s="2">
        <v>10</v>
      </c>
      <c r="F18" s="2">
        <v>11</v>
      </c>
      <c r="G18" s="2">
        <v>4.641350210970464</v>
      </c>
      <c r="H18" s="2">
        <v>4.641350210970464</v>
      </c>
      <c r="I18" s="2">
        <v>72.57383966244724</v>
      </c>
      <c r="J18" s="2"/>
      <c r="K18" s="2"/>
      <c r="L18" s="2">
        <f t="shared" si="0"/>
        <v>110</v>
      </c>
    </row>
    <row r="19" spans="4:12" ht="12.75">
      <c r="D19" s="2"/>
      <c r="E19" s="2" t="s">
        <v>15</v>
      </c>
      <c r="F19" s="2">
        <v>65</v>
      </c>
      <c r="G19" s="2">
        <v>27.426160337552744</v>
      </c>
      <c r="H19" s="2">
        <v>27.426160337552744</v>
      </c>
      <c r="I19" s="2">
        <v>100</v>
      </c>
      <c r="J19" s="2"/>
      <c r="K19" s="2" t="s">
        <v>33</v>
      </c>
      <c r="L19" s="2">
        <f>SUM(L9:L18)</f>
        <v>1225</v>
      </c>
    </row>
    <row r="20" spans="4:12" ht="12.75">
      <c r="D20" s="2"/>
      <c r="E20" s="2" t="s">
        <v>28</v>
      </c>
      <c r="F20" s="2">
        <v>237</v>
      </c>
      <c r="G20" s="2">
        <v>100</v>
      </c>
      <c r="H20" s="2">
        <v>100</v>
      </c>
      <c r="I20" s="2"/>
      <c r="J20" s="2"/>
      <c r="K20" s="2" t="s">
        <v>99</v>
      </c>
      <c r="L20" s="3">
        <f>L19/F22</f>
        <v>7.122093023255814</v>
      </c>
    </row>
    <row r="21" spans="4:12" ht="12.75">
      <c r="D21" s="2"/>
      <c r="E21" s="2"/>
      <c r="F21" s="2"/>
      <c r="G21" s="2"/>
      <c r="H21" s="2"/>
      <c r="I21" s="2"/>
      <c r="J21" s="2"/>
      <c r="K21" s="2"/>
      <c r="L21" s="2"/>
    </row>
    <row r="22" spans="4:12" ht="12.75">
      <c r="D22" s="2"/>
      <c r="E22" s="2" t="s">
        <v>29</v>
      </c>
      <c r="F22" s="2">
        <f>F20-F19</f>
        <v>172</v>
      </c>
      <c r="G22" s="2"/>
      <c r="H22" s="2"/>
      <c r="I22" s="2"/>
      <c r="J22" s="2"/>
      <c r="K22" s="2"/>
      <c r="L22" s="2"/>
    </row>
    <row r="23" spans="4:12" ht="12.75">
      <c r="D23" s="2"/>
      <c r="E23" s="2"/>
      <c r="F23" s="2"/>
      <c r="G23" s="2"/>
      <c r="H23" s="2"/>
      <c r="I23" s="2"/>
      <c r="J23" s="2"/>
      <c r="K23" s="2"/>
      <c r="L23" s="2"/>
    </row>
    <row r="24" spans="4:12" ht="12.75">
      <c r="D24" s="2"/>
      <c r="E24" s="2" t="s">
        <v>30</v>
      </c>
      <c r="F24" s="2"/>
      <c r="G24" s="2" t="s">
        <v>24</v>
      </c>
      <c r="H24" s="2"/>
      <c r="I24" s="2"/>
      <c r="J24" s="2"/>
      <c r="K24" s="2"/>
      <c r="L24" s="2"/>
    </row>
    <row r="25" spans="4:12" ht="12.75">
      <c r="D25" s="2"/>
      <c r="E25" s="2">
        <v>1</v>
      </c>
      <c r="F25" s="2">
        <v>4</v>
      </c>
      <c r="G25" s="3">
        <f>(F25/$F$22)*100</f>
        <v>2.3255813953488373</v>
      </c>
      <c r="H25" s="2"/>
      <c r="I25" s="2"/>
      <c r="J25" s="2"/>
      <c r="K25" s="2"/>
      <c r="L25" s="2"/>
    </row>
    <row r="26" spans="4:12" ht="12.75">
      <c r="D26" s="2"/>
      <c r="E26" s="2">
        <v>2</v>
      </c>
      <c r="F26" s="2">
        <v>4</v>
      </c>
      <c r="G26" s="3">
        <f aca="true" t="shared" si="1" ref="G26:G34">(F26/$F$22)*100</f>
        <v>2.3255813953488373</v>
      </c>
      <c r="H26" s="2"/>
      <c r="I26" s="2"/>
      <c r="J26" s="2"/>
      <c r="K26" s="2"/>
      <c r="L26" s="2"/>
    </row>
    <row r="27" spans="4:12" ht="12.75">
      <c r="D27" s="2"/>
      <c r="E27" s="2">
        <v>3</v>
      </c>
      <c r="F27" s="2">
        <v>6</v>
      </c>
      <c r="G27" s="3">
        <f t="shared" si="1"/>
        <v>3.488372093023256</v>
      </c>
      <c r="H27" s="2"/>
      <c r="I27" s="2"/>
      <c r="J27" s="2"/>
      <c r="K27" s="2"/>
      <c r="L27" s="2"/>
    </row>
    <row r="28" spans="4:12" ht="12.75">
      <c r="D28" s="2"/>
      <c r="E28" s="2">
        <v>4</v>
      </c>
      <c r="F28" s="2">
        <v>6</v>
      </c>
      <c r="G28" s="3">
        <f t="shared" si="1"/>
        <v>3.488372093023256</v>
      </c>
      <c r="H28" s="2"/>
      <c r="I28" s="2"/>
      <c r="J28" s="2"/>
      <c r="K28" s="2"/>
      <c r="L28" s="2"/>
    </row>
    <row r="29" spans="4:12" ht="12.75">
      <c r="D29" s="2"/>
      <c r="E29" s="2">
        <v>5</v>
      </c>
      <c r="F29" s="2">
        <v>11</v>
      </c>
      <c r="G29" s="3">
        <f t="shared" si="1"/>
        <v>6.395348837209303</v>
      </c>
      <c r="H29" s="2"/>
      <c r="I29" s="2"/>
      <c r="J29" s="2"/>
      <c r="K29" s="2"/>
      <c r="L29" s="2"/>
    </row>
    <row r="30" spans="4:12" ht="12.75">
      <c r="D30" s="2"/>
      <c r="E30" s="2">
        <v>6</v>
      </c>
      <c r="F30" s="2">
        <v>18</v>
      </c>
      <c r="G30" s="3">
        <f t="shared" si="1"/>
        <v>10.465116279069768</v>
      </c>
      <c r="H30" s="2"/>
      <c r="I30" s="2"/>
      <c r="J30" s="2"/>
      <c r="K30" s="2"/>
      <c r="L30" s="2"/>
    </row>
    <row r="31" spans="4:12" ht="12.75">
      <c r="D31" s="2"/>
      <c r="E31" s="2">
        <v>7</v>
      </c>
      <c r="F31" s="2">
        <v>32</v>
      </c>
      <c r="G31" s="3">
        <f t="shared" si="1"/>
        <v>18.6046511627907</v>
      </c>
      <c r="H31" s="2"/>
      <c r="I31" s="2"/>
      <c r="J31" s="2"/>
      <c r="K31" s="2"/>
      <c r="L31" s="2"/>
    </row>
    <row r="32" spans="4:12" ht="12.75">
      <c r="D32" s="2"/>
      <c r="E32" s="2">
        <v>8</v>
      </c>
      <c r="F32" s="2">
        <v>46</v>
      </c>
      <c r="G32" s="3">
        <f t="shared" si="1"/>
        <v>26.744186046511626</v>
      </c>
      <c r="H32" s="2"/>
      <c r="I32" s="2"/>
      <c r="J32" s="2"/>
      <c r="K32" s="2"/>
      <c r="L32" s="2"/>
    </row>
    <row r="33" spans="4:12" ht="12.75">
      <c r="D33" s="2"/>
      <c r="E33" s="2">
        <v>9</v>
      </c>
      <c r="F33" s="2">
        <v>34</v>
      </c>
      <c r="G33" s="3">
        <f t="shared" si="1"/>
        <v>19.767441860465116</v>
      </c>
      <c r="H33" s="2"/>
      <c r="I33" s="2"/>
      <c r="J33" s="2"/>
      <c r="K33" s="2"/>
      <c r="L33" s="2"/>
    </row>
    <row r="34" spans="4:12" ht="12.75">
      <c r="D34" s="2"/>
      <c r="E34" s="2">
        <v>10</v>
      </c>
      <c r="F34" s="2">
        <v>11</v>
      </c>
      <c r="G34" s="3">
        <f t="shared" si="1"/>
        <v>6.395348837209303</v>
      </c>
      <c r="H34" s="2"/>
      <c r="I34" s="2"/>
      <c r="J34" s="2"/>
      <c r="K34" s="2"/>
      <c r="L34" s="2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C2:S30"/>
  <sheetViews>
    <sheetView workbookViewId="0" topLeftCell="J1">
      <selection activeCell="N25" sqref="N25"/>
    </sheetView>
  </sheetViews>
  <sheetFormatPr defaultColWidth="9.140625" defaultRowHeight="12.75"/>
  <sheetData>
    <row r="2" ht="12.75">
      <c r="C2" t="s">
        <v>206</v>
      </c>
    </row>
    <row r="3" spans="5:8" ht="12.75">
      <c r="E3" t="s">
        <v>23</v>
      </c>
      <c r="F3" t="s">
        <v>24</v>
      </c>
      <c r="G3" t="s">
        <v>25</v>
      </c>
      <c r="H3" t="s">
        <v>26</v>
      </c>
    </row>
    <row r="4" spans="3:8" ht="12.75">
      <c r="C4" t="s">
        <v>27</v>
      </c>
      <c r="D4" t="s">
        <v>207</v>
      </c>
      <c r="E4">
        <v>2</v>
      </c>
      <c r="F4">
        <v>0.8438818565400844</v>
      </c>
      <c r="G4">
        <v>0.8438818565400844</v>
      </c>
      <c r="H4">
        <v>0.8438818565400844</v>
      </c>
    </row>
    <row r="5" spans="4:8" ht="12.75">
      <c r="D5" t="s">
        <v>208</v>
      </c>
      <c r="E5">
        <v>1</v>
      </c>
      <c r="F5">
        <v>0.4219409282700422</v>
      </c>
      <c r="G5">
        <v>0.4219409282700422</v>
      </c>
      <c r="H5">
        <v>1.2658227848101267</v>
      </c>
    </row>
    <row r="6" spans="4:8" ht="12.75">
      <c r="D6" t="s">
        <v>209</v>
      </c>
      <c r="E6">
        <v>3</v>
      </c>
      <c r="F6">
        <v>1.2658227848101267</v>
      </c>
      <c r="G6">
        <v>1.2658227848101267</v>
      </c>
      <c r="H6">
        <v>2.5316455696202533</v>
      </c>
    </row>
    <row r="7" spans="4:8" ht="12.75">
      <c r="D7" t="s">
        <v>210</v>
      </c>
      <c r="E7">
        <v>164</v>
      </c>
      <c r="F7">
        <v>69.19831223628692</v>
      </c>
      <c r="G7">
        <v>69.19831223628692</v>
      </c>
      <c r="H7">
        <v>71.72995780590718</v>
      </c>
    </row>
    <row r="8" spans="4:8" ht="12.75">
      <c r="D8" t="s">
        <v>13</v>
      </c>
      <c r="E8">
        <v>62</v>
      </c>
      <c r="F8">
        <v>26.160337552742615</v>
      </c>
      <c r="G8">
        <v>26.160337552742615</v>
      </c>
      <c r="H8">
        <v>97.8902953586498</v>
      </c>
    </row>
    <row r="9" spans="4:11" ht="12.75">
      <c r="D9" t="s">
        <v>15</v>
      </c>
      <c r="E9">
        <v>5</v>
      </c>
      <c r="F9">
        <v>2.109704641350211</v>
      </c>
      <c r="G9">
        <v>2.109704641350211</v>
      </c>
      <c r="H9">
        <v>100</v>
      </c>
      <c r="J9" t="s">
        <v>92</v>
      </c>
      <c r="K9">
        <f>E10-E9</f>
        <v>232</v>
      </c>
    </row>
    <row r="10" spans="4:19" ht="12.75">
      <c r="D10" t="s">
        <v>28</v>
      </c>
      <c r="E10">
        <v>237</v>
      </c>
      <c r="F10">
        <v>100</v>
      </c>
      <c r="G10">
        <v>100</v>
      </c>
      <c r="J10" t="s">
        <v>221</v>
      </c>
      <c r="K10" s="1">
        <f>(E7/(E10-E9))*100</f>
        <v>70.6896551724138</v>
      </c>
      <c r="N10" s="4" t="s">
        <v>368</v>
      </c>
      <c r="O10" s="4"/>
      <c r="P10" s="4"/>
      <c r="Q10" s="4"/>
      <c r="R10" s="4"/>
      <c r="S10" s="4"/>
    </row>
    <row r="11" spans="14:19" ht="12.75">
      <c r="N11" s="4"/>
      <c r="O11" s="4"/>
      <c r="P11" s="4" t="s">
        <v>369</v>
      </c>
      <c r="Q11" s="4"/>
      <c r="R11" s="4"/>
      <c r="S11" s="4"/>
    </row>
    <row r="12" spans="3:19" ht="12.75">
      <c r="C12" t="s">
        <v>211</v>
      </c>
      <c r="N12" s="4"/>
      <c r="O12" s="4"/>
      <c r="P12" s="4"/>
      <c r="Q12" s="4"/>
      <c r="R12" s="4"/>
      <c r="S12" s="4"/>
    </row>
    <row r="13" spans="5:19" ht="12.75">
      <c r="E13" t="s">
        <v>23</v>
      </c>
      <c r="F13" t="s">
        <v>24</v>
      </c>
      <c r="G13" t="s">
        <v>25</v>
      </c>
      <c r="H13" t="s">
        <v>26</v>
      </c>
      <c r="N13" s="4"/>
      <c r="O13" s="4"/>
      <c r="P13" s="4"/>
      <c r="Q13" s="4"/>
      <c r="R13" s="4"/>
      <c r="S13" s="4"/>
    </row>
    <row r="14" spans="3:19" ht="12.75">
      <c r="C14" t="s">
        <v>27</v>
      </c>
      <c r="D14" t="s">
        <v>212</v>
      </c>
      <c r="E14">
        <v>3</v>
      </c>
      <c r="F14">
        <v>1.2658227848101267</v>
      </c>
      <c r="G14">
        <v>1.2658227848101267</v>
      </c>
      <c r="H14">
        <v>1.2658227848101267</v>
      </c>
      <c r="N14" s="4"/>
      <c r="O14" s="4"/>
      <c r="P14" s="4"/>
      <c r="Q14" s="4"/>
      <c r="R14" s="4"/>
      <c r="S14" s="4"/>
    </row>
    <row r="15" spans="4:19" ht="12.75">
      <c r="D15" t="s">
        <v>213</v>
      </c>
      <c r="E15">
        <v>4</v>
      </c>
      <c r="F15">
        <v>1.6877637130801688</v>
      </c>
      <c r="G15">
        <v>1.6877637130801688</v>
      </c>
      <c r="H15">
        <v>2.9535864978902953</v>
      </c>
      <c r="N15" s="4" t="s">
        <v>370</v>
      </c>
      <c r="O15" s="4"/>
      <c r="P15" s="4"/>
      <c r="Q15" s="4"/>
      <c r="R15" s="4"/>
      <c r="S15" s="4"/>
    </row>
    <row r="16" spans="4:19" ht="12.75">
      <c r="D16" t="s">
        <v>214</v>
      </c>
      <c r="E16">
        <v>206</v>
      </c>
      <c r="F16">
        <v>86.91983122362869</v>
      </c>
      <c r="G16">
        <v>86.91983122362869</v>
      </c>
      <c r="H16">
        <v>89.87341772151899</v>
      </c>
      <c r="N16" s="4"/>
      <c r="O16" s="4"/>
      <c r="P16" s="4" t="s">
        <v>371</v>
      </c>
      <c r="Q16" s="4"/>
      <c r="R16" s="4"/>
      <c r="S16" s="4"/>
    </row>
    <row r="17" spans="4:19" ht="12.75">
      <c r="D17" t="s">
        <v>215</v>
      </c>
      <c r="E17">
        <v>7</v>
      </c>
      <c r="F17">
        <v>2.9535864978902953</v>
      </c>
      <c r="G17">
        <v>2.9535864978902953</v>
      </c>
      <c r="H17">
        <v>92.82700421940929</v>
      </c>
      <c r="N17" s="4"/>
      <c r="O17" s="4"/>
      <c r="P17" s="4"/>
      <c r="Q17" s="4"/>
      <c r="R17" s="4"/>
      <c r="S17" s="4"/>
    </row>
    <row r="18" spans="4:19" ht="12.75">
      <c r="D18" t="s">
        <v>13</v>
      </c>
      <c r="E18">
        <v>10</v>
      </c>
      <c r="F18">
        <v>4.219409282700422</v>
      </c>
      <c r="G18">
        <v>4.219409282700422</v>
      </c>
      <c r="H18">
        <v>97.04641350210971</v>
      </c>
      <c r="N18" s="4"/>
      <c r="O18" s="4"/>
      <c r="P18" s="4"/>
      <c r="Q18" s="4"/>
      <c r="R18" s="4"/>
      <c r="S18" s="4"/>
    </row>
    <row r="19" spans="4:19" ht="12.75">
      <c r="D19" t="s">
        <v>15</v>
      </c>
      <c r="E19">
        <v>7</v>
      </c>
      <c r="F19">
        <v>2.9535864978902953</v>
      </c>
      <c r="G19">
        <v>2.9535864978902953</v>
      </c>
      <c r="H19">
        <v>100</v>
      </c>
      <c r="J19" t="s">
        <v>92</v>
      </c>
      <c r="K19">
        <f>E20-E19</f>
        <v>230</v>
      </c>
      <c r="N19" s="4"/>
      <c r="O19" s="4"/>
      <c r="P19" s="4"/>
      <c r="Q19" s="4"/>
      <c r="R19" s="4"/>
      <c r="S19" s="4"/>
    </row>
    <row r="20" spans="4:19" ht="12.75">
      <c r="D20" t="s">
        <v>28</v>
      </c>
      <c r="E20">
        <v>237</v>
      </c>
      <c r="F20">
        <v>100</v>
      </c>
      <c r="G20">
        <v>100</v>
      </c>
      <c r="J20" t="s">
        <v>221</v>
      </c>
      <c r="K20" s="1">
        <f>(E16/(E20-E19))*100</f>
        <v>89.56521739130436</v>
      </c>
      <c r="N20" s="4" t="s">
        <v>372</v>
      </c>
      <c r="O20" s="4"/>
      <c r="P20" s="4"/>
      <c r="Q20" s="4"/>
      <c r="R20" s="4"/>
      <c r="S20" s="4"/>
    </row>
    <row r="21" spans="14:19" ht="12.75">
      <c r="N21" s="4"/>
      <c r="O21" s="4"/>
      <c r="P21" s="4" t="s">
        <v>373</v>
      </c>
      <c r="Q21" s="4"/>
      <c r="R21" s="4"/>
      <c r="S21" s="4"/>
    </row>
    <row r="22" ht="12.75">
      <c r="C22" t="s">
        <v>216</v>
      </c>
    </row>
    <row r="23" spans="5:8" ht="12.75">
      <c r="E23" t="s">
        <v>23</v>
      </c>
      <c r="F23" t="s">
        <v>24</v>
      </c>
      <c r="G23" t="s">
        <v>25</v>
      </c>
      <c r="H23" t="s">
        <v>26</v>
      </c>
    </row>
    <row r="24" spans="3:8" ht="12.75">
      <c r="C24" t="s">
        <v>27</v>
      </c>
      <c r="D24" t="s">
        <v>217</v>
      </c>
      <c r="E24">
        <v>115</v>
      </c>
      <c r="F24">
        <v>48.52320675105485</v>
      </c>
      <c r="G24">
        <v>48.52320675105485</v>
      </c>
      <c r="H24">
        <v>48.52320675105485</v>
      </c>
    </row>
    <row r="25" spans="4:8" ht="12.75">
      <c r="D25" t="s">
        <v>218</v>
      </c>
      <c r="E25">
        <v>2</v>
      </c>
      <c r="F25">
        <v>0.8438818565400844</v>
      </c>
      <c r="G25">
        <v>0.8438818565400844</v>
      </c>
      <c r="H25">
        <v>49.36708860759494</v>
      </c>
    </row>
    <row r="26" spans="4:8" ht="12.75">
      <c r="D26" t="s">
        <v>219</v>
      </c>
      <c r="E26">
        <v>26</v>
      </c>
      <c r="F26">
        <v>10.970464135021096</v>
      </c>
      <c r="G26">
        <v>10.970464135021096</v>
      </c>
      <c r="H26">
        <v>60.33755274261603</v>
      </c>
    </row>
    <row r="27" spans="4:8" ht="12.75">
      <c r="D27" t="s">
        <v>220</v>
      </c>
      <c r="E27">
        <v>2</v>
      </c>
      <c r="F27">
        <v>0.8438818565400844</v>
      </c>
      <c r="G27">
        <v>0.8438818565400844</v>
      </c>
      <c r="H27">
        <v>61.18143459915612</v>
      </c>
    </row>
    <row r="28" spans="4:8" ht="12.75">
      <c r="D28" t="s">
        <v>13</v>
      </c>
      <c r="E28">
        <v>84</v>
      </c>
      <c r="F28">
        <v>35.44303797468354</v>
      </c>
      <c r="G28">
        <v>35.44303797468354</v>
      </c>
      <c r="H28">
        <v>96.62447257383967</v>
      </c>
    </row>
    <row r="29" spans="4:11" ht="12.75">
      <c r="D29" t="s">
        <v>15</v>
      </c>
      <c r="E29">
        <v>8</v>
      </c>
      <c r="F29">
        <v>3.3755274261603376</v>
      </c>
      <c r="G29">
        <v>3.3755274261603376</v>
      </c>
      <c r="H29">
        <v>100</v>
      </c>
      <c r="J29" t="s">
        <v>92</v>
      </c>
      <c r="K29">
        <f>E30-E29</f>
        <v>229</v>
      </c>
    </row>
    <row r="30" spans="4:11" ht="12.75">
      <c r="D30" t="s">
        <v>28</v>
      </c>
      <c r="E30">
        <v>237</v>
      </c>
      <c r="F30">
        <v>100</v>
      </c>
      <c r="G30">
        <v>100</v>
      </c>
      <c r="J30" t="s">
        <v>221</v>
      </c>
      <c r="K30" s="1">
        <f>(E24/(E30-E29))*100</f>
        <v>50.21834061135371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5:H10"/>
  <sheetViews>
    <sheetView workbookViewId="0" topLeftCell="A1">
      <selection activeCell="C5" sqref="C5:H10"/>
    </sheetView>
  </sheetViews>
  <sheetFormatPr defaultColWidth="9.140625" defaultRowHeight="12.75"/>
  <sheetData>
    <row r="5" ht="12.75">
      <c r="C5" t="s">
        <v>222</v>
      </c>
    </row>
    <row r="6" spans="5:8" ht="12.75">
      <c r="E6" t="s">
        <v>23</v>
      </c>
      <c r="F6" t="s">
        <v>24</v>
      </c>
      <c r="G6" t="s">
        <v>25</v>
      </c>
      <c r="H6" t="s">
        <v>26</v>
      </c>
    </row>
    <row r="7" spans="3:8" ht="12.75">
      <c r="C7" t="s">
        <v>27</v>
      </c>
      <c r="D7" t="s">
        <v>223</v>
      </c>
      <c r="E7">
        <v>44</v>
      </c>
      <c r="F7">
        <v>18.565400843881857</v>
      </c>
      <c r="G7">
        <v>18.565400843881857</v>
      </c>
      <c r="H7">
        <v>18.565400843881857</v>
      </c>
    </row>
    <row r="8" spans="4:8" ht="12.75">
      <c r="D8" t="s">
        <v>224</v>
      </c>
      <c r="E8">
        <v>191</v>
      </c>
      <c r="F8">
        <v>80.59071729957806</v>
      </c>
      <c r="G8">
        <v>80.59071729957806</v>
      </c>
      <c r="H8">
        <v>99.15611814345992</v>
      </c>
    </row>
    <row r="9" spans="4:8" ht="12.75">
      <c r="D9" t="s">
        <v>15</v>
      </c>
      <c r="E9">
        <v>2</v>
      </c>
      <c r="F9">
        <v>0.8438818565400844</v>
      </c>
      <c r="G9">
        <v>0.8438818565400844</v>
      </c>
      <c r="H9">
        <v>100</v>
      </c>
    </row>
    <row r="10" spans="4:7" ht="12.75">
      <c r="D10" t="s">
        <v>28</v>
      </c>
      <c r="E10">
        <v>237</v>
      </c>
      <c r="F10">
        <v>100</v>
      </c>
      <c r="G10">
        <v>100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Q29"/>
  <sheetViews>
    <sheetView workbookViewId="0" topLeftCell="D1">
      <selection activeCell="D8" sqref="D8"/>
    </sheetView>
  </sheetViews>
  <sheetFormatPr defaultColWidth="9.140625" defaultRowHeight="12.75"/>
  <cols>
    <col min="13" max="14" width="12.57421875" style="0" bestFit="1" customWidth="1"/>
  </cols>
  <sheetData>
    <row r="8" spans="4:17" ht="12.75">
      <c r="D8" t="s">
        <v>1</v>
      </c>
      <c r="E8" t="s">
        <v>4</v>
      </c>
      <c r="F8" t="s">
        <v>11</v>
      </c>
      <c r="G8" t="s">
        <v>0</v>
      </c>
      <c r="H8" t="s">
        <v>5</v>
      </c>
      <c r="I8" t="s">
        <v>2</v>
      </c>
      <c r="J8" t="s">
        <v>3</v>
      </c>
      <c r="K8" t="s">
        <v>6</v>
      </c>
      <c r="L8" t="s">
        <v>9</v>
      </c>
      <c r="M8" t="s">
        <v>7</v>
      </c>
      <c r="N8" t="s">
        <v>8</v>
      </c>
      <c r="O8" t="s">
        <v>10</v>
      </c>
      <c r="P8" t="s">
        <v>12</v>
      </c>
      <c r="Q8" t="s">
        <v>13</v>
      </c>
    </row>
    <row r="9" spans="4:17" ht="12.75">
      <c r="D9" t="s">
        <v>14</v>
      </c>
      <c r="E9" t="s">
        <v>14</v>
      </c>
      <c r="F9" t="s">
        <v>14</v>
      </c>
      <c r="G9" t="s">
        <v>14</v>
      </c>
      <c r="H9" t="s">
        <v>14</v>
      </c>
      <c r="I9" t="s">
        <v>14</v>
      </c>
      <c r="J9" t="s">
        <v>14</v>
      </c>
      <c r="K9" t="s">
        <v>14</v>
      </c>
      <c r="L9" t="s">
        <v>14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</row>
    <row r="10" spans="3:17" ht="12.75">
      <c r="C10">
        <v>1</v>
      </c>
      <c r="D10">
        <v>60</v>
      </c>
      <c r="E10">
        <v>52</v>
      </c>
      <c r="F10">
        <v>23</v>
      </c>
      <c r="G10">
        <v>36</v>
      </c>
      <c r="H10">
        <v>27</v>
      </c>
      <c r="I10">
        <v>18</v>
      </c>
      <c r="J10">
        <v>10</v>
      </c>
      <c r="K10">
        <v>25</v>
      </c>
      <c r="L10">
        <v>9</v>
      </c>
      <c r="M10">
        <v>5</v>
      </c>
      <c r="N10">
        <v>4</v>
      </c>
      <c r="O10">
        <v>11</v>
      </c>
      <c r="P10">
        <v>11</v>
      </c>
      <c r="Q10">
        <v>0</v>
      </c>
    </row>
    <row r="11" spans="3:17" ht="12.75">
      <c r="C11">
        <v>2</v>
      </c>
      <c r="D11">
        <v>22</v>
      </c>
      <c r="E11">
        <v>30</v>
      </c>
      <c r="F11">
        <v>20</v>
      </c>
      <c r="G11">
        <v>37</v>
      </c>
      <c r="H11">
        <v>25</v>
      </c>
      <c r="I11">
        <v>14</v>
      </c>
      <c r="J11">
        <v>14</v>
      </c>
      <c r="K11">
        <v>17</v>
      </c>
      <c r="L11">
        <v>8</v>
      </c>
      <c r="M11">
        <v>2</v>
      </c>
      <c r="N11">
        <v>6</v>
      </c>
      <c r="O11">
        <v>3</v>
      </c>
      <c r="P11">
        <v>3</v>
      </c>
      <c r="Q11">
        <v>0</v>
      </c>
    </row>
    <row r="12" spans="3:17" ht="12.75">
      <c r="C12">
        <v>3</v>
      </c>
      <c r="D12">
        <v>15</v>
      </c>
      <c r="E12">
        <v>19</v>
      </c>
      <c r="F12">
        <v>24</v>
      </c>
      <c r="G12">
        <v>16</v>
      </c>
      <c r="H12">
        <v>28</v>
      </c>
      <c r="I12">
        <v>25</v>
      </c>
      <c r="J12">
        <v>23</v>
      </c>
      <c r="K12">
        <v>4</v>
      </c>
      <c r="L12">
        <v>13</v>
      </c>
      <c r="M12">
        <v>3</v>
      </c>
      <c r="N12">
        <v>7</v>
      </c>
      <c r="O12">
        <v>1</v>
      </c>
      <c r="P12">
        <v>2</v>
      </c>
      <c r="Q12">
        <v>0</v>
      </c>
    </row>
    <row r="13" spans="3:17" ht="12.75">
      <c r="C13">
        <v>4</v>
      </c>
      <c r="D13">
        <v>11</v>
      </c>
      <c r="E13">
        <v>9</v>
      </c>
      <c r="F13">
        <v>21</v>
      </c>
      <c r="G13">
        <v>10</v>
      </c>
      <c r="H13">
        <v>13</v>
      </c>
      <c r="I13">
        <v>13</v>
      </c>
      <c r="J13">
        <v>10</v>
      </c>
      <c r="K13">
        <v>7</v>
      </c>
      <c r="L13">
        <v>10</v>
      </c>
      <c r="M13">
        <v>7</v>
      </c>
      <c r="N13">
        <v>3</v>
      </c>
      <c r="O13">
        <v>2</v>
      </c>
      <c r="P13">
        <v>0</v>
      </c>
      <c r="Q13">
        <v>1</v>
      </c>
    </row>
    <row r="14" spans="3:17" ht="12.75">
      <c r="C14">
        <v>5</v>
      </c>
      <c r="D14">
        <v>4</v>
      </c>
      <c r="E14">
        <v>3</v>
      </c>
      <c r="F14">
        <v>12</v>
      </c>
      <c r="G14">
        <v>8</v>
      </c>
      <c r="H14">
        <v>6</v>
      </c>
      <c r="I14">
        <v>5</v>
      </c>
      <c r="J14">
        <v>6</v>
      </c>
      <c r="K14">
        <v>3</v>
      </c>
      <c r="L14">
        <v>7</v>
      </c>
      <c r="M14">
        <v>3</v>
      </c>
      <c r="N14">
        <v>2</v>
      </c>
      <c r="O14">
        <v>0</v>
      </c>
      <c r="P14">
        <v>0</v>
      </c>
      <c r="Q14">
        <v>0</v>
      </c>
    </row>
    <row r="15" spans="3:17" ht="12.75">
      <c r="C15">
        <v>6</v>
      </c>
      <c r="D15">
        <v>3</v>
      </c>
      <c r="E15">
        <v>2</v>
      </c>
      <c r="F15">
        <v>6</v>
      </c>
      <c r="G15">
        <v>0</v>
      </c>
      <c r="H15">
        <v>3</v>
      </c>
      <c r="I15">
        <v>3</v>
      </c>
      <c r="J15">
        <v>3</v>
      </c>
      <c r="K15">
        <v>1</v>
      </c>
      <c r="L15">
        <v>6</v>
      </c>
      <c r="M15">
        <v>3</v>
      </c>
      <c r="N15">
        <v>2</v>
      </c>
      <c r="O15">
        <v>0</v>
      </c>
      <c r="P15">
        <v>0</v>
      </c>
      <c r="Q15">
        <v>0</v>
      </c>
    </row>
    <row r="16" spans="3:17" ht="12.75">
      <c r="C16">
        <v>7</v>
      </c>
      <c r="D16">
        <v>2</v>
      </c>
      <c r="E16">
        <v>0</v>
      </c>
      <c r="F16">
        <v>5</v>
      </c>
      <c r="G16">
        <v>0</v>
      </c>
      <c r="H16">
        <v>2</v>
      </c>
      <c r="I16">
        <v>1</v>
      </c>
      <c r="J16">
        <v>0</v>
      </c>
      <c r="K16">
        <v>2</v>
      </c>
      <c r="L16">
        <v>1</v>
      </c>
      <c r="M16">
        <v>1</v>
      </c>
      <c r="N16">
        <v>1</v>
      </c>
      <c r="O16">
        <v>0</v>
      </c>
      <c r="P16">
        <v>0</v>
      </c>
      <c r="Q16">
        <v>0</v>
      </c>
    </row>
    <row r="17" spans="3:17" ht="12.75">
      <c r="C17">
        <v>8</v>
      </c>
      <c r="D17">
        <v>0</v>
      </c>
      <c r="E17">
        <v>1</v>
      </c>
      <c r="F17">
        <v>2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</row>
    <row r="18" spans="3:17" ht="12.75">
      <c r="C18">
        <v>9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3:17" ht="12.75">
      <c r="C19">
        <v>10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3:17" ht="12.75">
      <c r="C20" t="s">
        <v>15</v>
      </c>
      <c r="D20">
        <v>120</v>
      </c>
      <c r="E20">
        <v>121</v>
      </c>
      <c r="F20">
        <v>124</v>
      </c>
      <c r="G20">
        <v>130</v>
      </c>
      <c r="H20">
        <v>132</v>
      </c>
      <c r="I20">
        <v>157</v>
      </c>
      <c r="J20">
        <v>170</v>
      </c>
      <c r="K20">
        <v>178</v>
      </c>
      <c r="L20">
        <v>182</v>
      </c>
      <c r="M20">
        <v>212</v>
      </c>
      <c r="N20">
        <v>212</v>
      </c>
      <c r="O20">
        <v>220</v>
      </c>
      <c r="P20">
        <v>221</v>
      </c>
      <c r="Q20">
        <v>236</v>
      </c>
    </row>
    <row r="23" spans="3:17" ht="12.75">
      <c r="C23" t="s">
        <v>16</v>
      </c>
      <c r="D23">
        <f aca="true" t="shared" si="0" ref="D23:Q23">D10</f>
        <v>60</v>
      </c>
      <c r="E23">
        <f t="shared" si="0"/>
        <v>52</v>
      </c>
      <c r="F23">
        <f t="shared" si="0"/>
        <v>23</v>
      </c>
      <c r="G23">
        <f t="shared" si="0"/>
        <v>36</v>
      </c>
      <c r="H23">
        <f t="shared" si="0"/>
        <v>27</v>
      </c>
      <c r="I23">
        <f t="shared" si="0"/>
        <v>18</v>
      </c>
      <c r="J23">
        <f t="shared" si="0"/>
        <v>10</v>
      </c>
      <c r="K23">
        <f t="shared" si="0"/>
        <v>25</v>
      </c>
      <c r="L23">
        <f t="shared" si="0"/>
        <v>9</v>
      </c>
      <c r="M23">
        <f t="shared" si="0"/>
        <v>5</v>
      </c>
      <c r="N23">
        <f t="shared" si="0"/>
        <v>4</v>
      </c>
      <c r="O23">
        <f t="shared" si="0"/>
        <v>11</v>
      </c>
      <c r="P23">
        <f t="shared" si="0"/>
        <v>11</v>
      </c>
      <c r="Q23">
        <f t="shared" si="0"/>
        <v>0</v>
      </c>
    </row>
    <row r="24" spans="3:17" ht="12.75">
      <c r="C24" t="s">
        <v>17</v>
      </c>
      <c r="D24">
        <f aca="true" t="shared" si="1" ref="D24:Q24">D10+D11+D12</f>
        <v>97</v>
      </c>
      <c r="E24">
        <f t="shared" si="1"/>
        <v>101</v>
      </c>
      <c r="F24">
        <f t="shared" si="1"/>
        <v>67</v>
      </c>
      <c r="G24">
        <f t="shared" si="1"/>
        <v>89</v>
      </c>
      <c r="H24">
        <f t="shared" si="1"/>
        <v>80</v>
      </c>
      <c r="I24">
        <f t="shared" si="1"/>
        <v>57</v>
      </c>
      <c r="J24">
        <f t="shared" si="1"/>
        <v>47</v>
      </c>
      <c r="K24">
        <f t="shared" si="1"/>
        <v>46</v>
      </c>
      <c r="L24">
        <f t="shared" si="1"/>
        <v>30</v>
      </c>
      <c r="M24">
        <f t="shared" si="1"/>
        <v>10</v>
      </c>
      <c r="N24">
        <f t="shared" si="1"/>
        <v>17</v>
      </c>
      <c r="O24">
        <f t="shared" si="1"/>
        <v>15</v>
      </c>
      <c r="P24">
        <f t="shared" si="1"/>
        <v>16</v>
      </c>
      <c r="Q24">
        <f t="shared" si="1"/>
        <v>0</v>
      </c>
    </row>
    <row r="25" spans="3:17" ht="12.75">
      <c r="C25" t="s">
        <v>18</v>
      </c>
      <c r="D25">
        <f aca="true" t="shared" si="2" ref="D25:Q25">SUM(D10:D19)</f>
        <v>117</v>
      </c>
      <c r="E25">
        <f t="shared" si="2"/>
        <v>116</v>
      </c>
      <c r="F25">
        <f t="shared" si="2"/>
        <v>113</v>
      </c>
      <c r="G25">
        <f t="shared" si="2"/>
        <v>107</v>
      </c>
      <c r="H25">
        <f t="shared" si="2"/>
        <v>105</v>
      </c>
      <c r="I25">
        <f t="shared" si="2"/>
        <v>80</v>
      </c>
      <c r="J25">
        <f t="shared" si="2"/>
        <v>67</v>
      </c>
      <c r="K25">
        <f t="shared" si="2"/>
        <v>59</v>
      </c>
      <c r="L25">
        <f t="shared" si="2"/>
        <v>55</v>
      </c>
      <c r="M25">
        <f t="shared" si="2"/>
        <v>25</v>
      </c>
      <c r="N25">
        <f t="shared" si="2"/>
        <v>25</v>
      </c>
      <c r="O25">
        <f t="shared" si="2"/>
        <v>17</v>
      </c>
      <c r="P25">
        <f t="shared" si="2"/>
        <v>16</v>
      </c>
      <c r="Q25">
        <f t="shared" si="2"/>
        <v>1</v>
      </c>
    </row>
    <row r="27" spans="3:17" ht="12.75">
      <c r="C27" t="s">
        <v>19</v>
      </c>
      <c r="D27" s="1">
        <f aca="true" t="shared" si="3" ref="D27:Q27">(D23/237)*100</f>
        <v>25.31645569620253</v>
      </c>
      <c r="E27" s="1">
        <f t="shared" si="3"/>
        <v>21.940928270042196</v>
      </c>
      <c r="F27" s="1">
        <f t="shared" si="3"/>
        <v>9.70464135021097</v>
      </c>
      <c r="G27" s="1">
        <f t="shared" si="3"/>
        <v>15.18987341772152</v>
      </c>
      <c r="H27" s="1">
        <f t="shared" si="3"/>
        <v>11.39240506329114</v>
      </c>
      <c r="I27" s="1">
        <f t="shared" si="3"/>
        <v>7.59493670886076</v>
      </c>
      <c r="J27" s="1">
        <f t="shared" si="3"/>
        <v>4.219409282700422</v>
      </c>
      <c r="K27" s="1">
        <f t="shared" si="3"/>
        <v>10.548523206751055</v>
      </c>
      <c r="L27" s="1">
        <f t="shared" si="3"/>
        <v>3.79746835443038</v>
      </c>
      <c r="M27" s="1">
        <f t="shared" si="3"/>
        <v>2.109704641350211</v>
      </c>
      <c r="N27" s="1">
        <f t="shared" si="3"/>
        <v>1.6877637130801686</v>
      </c>
      <c r="O27" s="1">
        <f t="shared" si="3"/>
        <v>4.641350210970464</v>
      </c>
      <c r="P27" s="1">
        <f t="shared" si="3"/>
        <v>4.641350210970464</v>
      </c>
      <c r="Q27" s="1">
        <f t="shared" si="3"/>
        <v>0</v>
      </c>
    </row>
    <row r="28" spans="3:17" ht="12.75">
      <c r="C28" t="s">
        <v>20</v>
      </c>
      <c r="D28" s="1">
        <f aca="true" t="shared" si="4" ref="D28:Q28">(D24/237)*100</f>
        <v>40.92827004219409</v>
      </c>
      <c r="E28" s="1">
        <f t="shared" si="4"/>
        <v>42.616033755274266</v>
      </c>
      <c r="F28" s="1">
        <f t="shared" si="4"/>
        <v>28.270042194092827</v>
      </c>
      <c r="G28" s="1">
        <f t="shared" si="4"/>
        <v>37.552742616033754</v>
      </c>
      <c r="H28" s="1">
        <f t="shared" si="4"/>
        <v>33.755274261603375</v>
      </c>
      <c r="I28" s="1">
        <f t="shared" si="4"/>
        <v>24.050632911392405</v>
      </c>
      <c r="J28" s="1">
        <f t="shared" si="4"/>
        <v>19.831223628691983</v>
      </c>
      <c r="K28" s="1">
        <f t="shared" si="4"/>
        <v>19.40928270042194</v>
      </c>
      <c r="L28" s="1">
        <f t="shared" si="4"/>
        <v>12.658227848101266</v>
      </c>
      <c r="M28" s="1">
        <f t="shared" si="4"/>
        <v>4.219409282700422</v>
      </c>
      <c r="N28" s="1">
        <f t="shared" si="4"/>
        <v>7.172995780590717</v>
      </c>
      <c r="O28" s="1">
        <f t="shared" si="4"/>
        <v>6.329113924050633</v>
      </c>
      <c r="P28" s="1">
        <f t="shared" si="4"/>
        <v>6.751054852320674</v>
      </c>
      <c r="Q28" s="1">
        <f t="shared" si="4"/>
        <v>0</v>
      </c>
    </row>
    <row r="29" spans="3:17" ht="12.75">
      <c r="C29" t="s">
        <v>21</v>
      </c>
      <c r="D29" s="1">
        <f aca="true" t="shared" si="5" ref="D29:Q29">(D25/237)*100</f>
        <v>49.36708860759494</v>
      </c>
      <c r="E29" s="1">
        <f t="shared" si="5"/>
        <v>48.9451476793249</v>
      </c>
      <c r="F29" s="1">
        <f t="shared" si="5"/>
        <v>47.67932489451477</v>
      </c>
      <c r="G29" s="1">
        <f t="shared" si="5"/>
        <v>45.14767932489451</v>
      </c>
      <c r="H29" s="1">
        <f t="shared" si="5"/>
        <v>44.303797468354425</v>
      </c>
      <c r="I29" s="1">
        <f t="shared" si="5"/>
        <v>33.755274261603375</v>
      </c>
      <c r="J29" s="1">
        <f t="shared" si="5"/>
        <v>28.270042194092827</v>
      </c>
      <c r="K29" s="1">
        <f t="shared" si="5"/>
        <v>24.894514767932492</v>
      </c>
      <c r="L29" s="1">
        <f t="shared" si="5"/>
        <v>23.20675105485232</v>
      </c>
      <c r="M29" s="1">
        <f t="shared" si="5"/>
        <v>10.548523206751055</v>
      </c>
      <c r="N29" s="1">
        <f t="shared" si="5"/>
        <v>10.548523206751055</v>
      </c>
      <c r="O29" s="1">
        <f t="shared" si="5"/>
        <v>7.172995780590717</v>
      </c>
      <c r="P29" s="1">
        <f t="shared" si="5"/>
        <v>6.751054852320674</v>
      </c>
      <c r="Q29" s="1">
        <f t="shared" si="5"/>
        <v>0.42194092827004215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C3:K18"/>
  <sheetViews>
    <sheetView workbookViewId="0" topLeftCell="A1">
      <selection activeCell="K14" sqref="K14"/>
    </sheetView>
  </sheetViews>
  <sheetFormatPr defaultColWidth="9.140625" defaultRowHeight="12.75"/>
  <sheetData>
    <row r="3" ht="12.75">
      <c r="C3" t="s">
        <v>225</v>
      </c>
    </row>
    <row r="4" spans="5:8" ht="12.75">
      <c r="E4" t="s">
        <v>23</v>
      </c>
      <c r="F4" t="s">
        <v>24</v>
      </c>
      <c r="G4" t="s">
        <v>25</v>
      </c>
      <c r="H4" t="s">
        <v>26</v>
      </c>
    </row>
    <row r="5" spans="3:10" ht="12.75">
      <c r="C5" t="s">
        <v>27</v>
      </c>
      <c r="D5" t="s">
        <v>159</v>
      </c>
      <c r="E5">
        <v>1</v>
      </c>
      <c r="F5">
        <v>0.4219409282700422</v>
      </c>
      <c r="G5">
        <v>0.4219409282700422</v>
      </c>
      <c r="H5">
        <v>0.4219409282700422</v>
      </c>
      <c r="J5" s="1">
        <f>(E5/235)*100</f>
        <v>0.425531914893617</v>
      </c>
    </row>
    <row r="6" spans="4:10" ht="12.75">
      <c r="D6" t="s">
        <v>160</v>
      </c>
      <c r="E6">
        <v>2</v>
      </c>
      <c r="F6">
        <v>0.8438818565400844</v>
      </c>
      <c r="G6">
        <v>0.8438818565400844</v>
      </c>
      <c r="H6">
        <v>1.2658227848101267</v>
      </c>
      <c r="J6" s="1">
        <f aca="true" t="shared" si="0" ref="J6:J16">(E6/235)*100</f>
        <v>0.851063829787234</v>
      </c>
    </row>
    <row r="7" spans="4:10" ht="12.75">
      <c r="D7" t="s">
        <v>161</v>
      </c>
      <c r="E7">
        <v>11</v>
      </c>
      <c r="F7">
        <v>4.641350210970464</v>
      </c>
      <c r="G7">
        <v>4.641350210970464</v>
      </c>
      <c r="H7">
        <v>5.9071729957805905</v>
      </c>
      <c r="J7" s="1">
        <f t="shared" si="0"/>
        <v>4.680851063829787</v>
      </c>
    </row>
    <row r="8" spans="4:10" ht="12.75">
      <c r="D8" t="s">
        <v>162</v>
      </c>
      <c r="E8">
        <v>26</v>
      </c>
      <c r="F8">
        <v>10.970464135021096</v>
      </c>
      <c r="G8">
        <v>10.970464135021096</v>
      </c>
      <c r="H8">
        <v>16.877637130801688</v>
      </c>
      <c r="J8" s="1">
        <f t="shared" si="0"/>
        <v>11.063829787234042</v>
      </c>
    </row>
    <row r="9" spans="4:11" ht="12.75">
      <c r="D9" t="s">
        <v>163</v>
      </c>
      <c r="E9">
        <v>24</v>
      </c>
      <c r="F9">
        <v>10.126582278481013</v>
      </c>
      <c r="G9">
        <v>10.126582278481013</v>
      </c>
      <c r="H9">
        <v>27.0042194092827</v>
      </c>
      <c r="J9" s="1">
        <f t="shared" si="0"/>
        <v>10.212765957446807</v>
      </c>
      <c r="K9" s="1">
        <f>SUM(J9)</f>
        <v>10.212765957446807</v>
      </c>
    </row>
    <row r="10" spans="4:11" ht="12.75">
      <c r="D10" t="s">
        <v>226</v>
      </c>
      <c r="E10">
        <v>32</v>
      </c>
      <c r="F10">
        <v>13.50210970464135</v>
      </c>
      <c r="G10">
        <v>13.50210970464135</v>
      </c>
      <c r="H10">
        <v>40.50632911392405</v>
      </c>
      <c r="J10" s="1">
        <f t="shared" si="0"/>
        <v>13.617021276595745</v>
      </c>
      <c r="K10" s="1">
        <f>SUM(J10)</f>
        <v>13.617021276595745</v>
      </c>
    </row>
    <row r="11" spans="4:11" ht="12.75">
      <c r="D11" t="s">
        <v>164</v>
      </c>
      <c r="E11">
        <v>40</v>
      </c>
      <c r="F11">
        <v>16.877637130801688</v>
      </c>
      <c r="G11">
        <v>16.877637130801688</v>
      </c>
      <c r="H11">
        <v>57.38396624472574</v>
      </c>
      <c r="J11" s="1">
        <f t="shared" si="0"/>
        <v>17.02127659574468</v>
      </c>
      <c r="K11" s="1">
        <f>SUM(J11)</f>
        <v>17.02127659574468</v>
      </c>
    </row>
    <row r="12" spans="4:11" ht="12.75">
      <c r="D12" t="s">
        <v>165</v>
      </c>
      <c r="E12">
        <v>33</v>
      </c>
      <c r="F12">
        <v>13.924050632911392</v>
      </c>
      <c r="G12">
        <v>13.924050632911392</v>
      </c>
      <c r="H12">
        <v>71.30801687763713</v>
      </c>
      <c r="J12" s="1">
        <f t="shared" si="0"/>
        <v>14.042553191489363</v>
      </c>
      <c r="K12" s="1">
        <f>SUM(J12)</f>
        <v>14.042553191489363</v>
      </c>
    </row>
    <row r="13" spans="4:11" ht="12.75">
      <c r="D13" t="s">
        <v>166</v>
      </c>
      <c r="E13">
        <v>24</v>
      </c>
      <c r="F13">
        <v>10.126582278481013</v>
      </c>
      <c r="G13">
        <v>10.126582278481013</v>
      </c>
      <c r="H13">
        <v>81.43459915611814</v>
      </c>
      <c r="J13" s="1">
        <f t="shared" si="0"/>
        <v>10.212765957446807</v>
      </c>
      <c r="K13" s="1">
        <f>SUM(J13)</f>
        <v>10.212765957446807</v>
      </c>
    </row>
    <row r="14" spans="4:11" ht="12.75">
      <c r="D14" t="s">
        <v>227</v>
      </c>
      <c r="E14">
        <v>18</v>
      </c>
      <c r="F14">
        <v>7.594936708860759</v>
      </c>
      <c r="G14">
        <v>7.594936708860759</v>
      </c>
      <c r="H14">
        <v>89.0295358649789</v>
      </c>
      <c r="J14" s="1">
        <f t="shared" si="0"/>
        <v>7.659574468085106</v>
      </c>
      <c r="K14" s="1"/>
    </row>
    <row r="15" spans="4:11" ht="12.75">
      <c r="D15" t="s">
        <v>167</v>
      </c>
      <c r="E15">
        <v>17</v>
      </c>
      <c r="F15">
        <v>7.172995780590718</v>
      </c>
      <c r="G15">
        <v>7.172995780590718</v>
      </c>
      <c r="H15">
        <v>96.20253164556961</v>
      </c>
      <c r="J15" s="1">
        <f t="shared" si="0"/>
        <v>7.234042553191489</v>
      </c>
      <c r="K15" s="1"/>
    </row>
    <row r="16" spans="4:10" ht="12.75">
      <c r="D16" t="s">
        <v>168</v>
      </c>
      <c r="E16">
        <v>7</v>
      </c>
      <c r="F16">
        <v>2.9535864978902953</v>
      </c>
      <c r="G16">
        <v>2.9535864978902953</v>
      </c>
      <c r="H16">
        <v>99.1561181434599</v>
      </c>
      <c r="J16" s="1">
        <f t="shared" si="0"/>
        <v>2.9787234042553195</v>
      </c>
    </row>
    <row r="17" spans="4:8" ht="12.75">
      <c r="D17" t="s">
        <v>15</v>
      </c>
      <c r="E17">
        <v>2</v>
      </c>
      <c r="F17">
        <v>0.8438818565400844</v>
      </c>
      <c r="G17">
        <v>0.8438818565400844</v>
      </c>
      <c r="H17">
        <v>100</v>
      </c>
    </row>
    <row r="18" spans="4:11" ht="12.75">
      <c r="D18" t="s">
        <v>28</v>
      </c>
      <c r="E18">
        <v>237</v>
      </c>
      <c r="F18">
        <v>100</v>
      </c>
      <c r="G18">
        <v>100</v>
      </c>
      <c r="K18" s="1">
        <f>SUM(K9:K17)</f>
        <v>65.1063829787234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C4:M21"/>
  <sheetViews>
    <sheetView workbookViewId="0" topLeftCell="A1">
      <selection activeCell="J7" sqref="J7:M19"/>
    </sheetView>
  </sheetViews>
  <sheetFormatPr defaultColWidth="9.140625" defaultRowHeight="12.75"/>
  <sheetData>
    <row r="4" ht="12.75">
      <c r="C4" t="s">
        <v>228</v>
      </c>
    </row>
    <row r="5" ht="12.75">
      <c r="C5" t="s">
        <v>229</v>
      </c>
    </row>
    <row r="6" spans="5:8" ht="12.75">
      <c r="E6" t="s">
        <v>222</v>
      </c>
      <c r="H6" t="s">
        <v>28</v>
      </c>
    </row>
    <row r="7" spans="5:13" ht="12.75">
      <c r="E7" t="s">
        <v>223</v>
      </c>
      <c r="F7" t="s">
        <v>224</v>
      </c>
      <c r="G7" t="s">
        <v>15</v>
      </c>
      <c r="K7" s="1" t="s">
        <v>375</v>
      </c>
      <c r="L7" s="1" t="s">
        <v>376</v>
      </c>
      <c r="M7" s="1" t="s">
        <v>377</v>
      </c>
    </row>
    <row r="8" spans="3:13" ht="12.75">
      <c r="C8" t="s">
        <v>225</v>
      </c>
      <c r="D8" t="s">
        <v>159</v>
      </c>
      <c r="F8">
        <v>1</v>
      </c>
      <c r="H8">
        <v>1</v>
      </c>
      <c r="J8" t="s">
        <v>159</v>
      </c>
      <c r="K8" s="1">
        <f aca="true" t="shared" si="0" ref="K8:K19">E8/235*100</f>
        <v>0</v>
      </c>
      <c r="L8" s="1">
        <f aca="true" t="shared" si="1" ref="L8:L19">F8/235*100</f>
        <v>0.425531914893617</v>
      </c>
      <c r="M8" s="1">
        <f aca="true" t="shared" si="2" ref="M8:M19">SUM(K8:L8)</f>
        <v>0.425531914893617</v>
      </c>
    </row>
    <row r="9" spans="4:13" ht="12.75">
      <c r="D9" t="s">
        <v>160</v>
      </c>
      <c r="E9">
        <v>1</v>
      </c>
      <c r="F9">
        <v>1</v>
      </c>
      <c r="H9">
        <v>2</v>
      </c>
      <c r="J9" t="s">
        <v>160</v>
      </c>
      <c r="K9" s="1">
        <f t="shared" si="0"/>
        <v>0.425531914893617</v>
      </c>
      <c r="L9" s="1">
        <f t="shared" si="1"/>
        <v>0.425531914893617</v>
      </c>
      <c r="M9" s="1">
        <f t="shared" si="2"/>
        <v>0.851063829787234</v>
      </c>
    </row>
    <row r="10" spans="4:13" ht="12.75">
      <c r="D10" t="s">
        <v>161</v>
      </c>
      <c r="E10">
        <v>3</v>
      </c>
      <c r="F10">
        <v>8</v>
      </c>
      <c r="H10">
        <v>11</v>
      </c>
      <c r="J10" t="s">
        <v>161</v>
      </c>
      <c r="K10" s="1">
        <f t="shared" si="0"/>
        <v>1.276595744680851</v>
      </c>
      <c r="L10" s="1">
        <f t="shared" si="1"/>
        <v>3.404255319148936</v>
      </c>
      <c r="M10" s="1">
        <f t="shared" si="2"/>
        <v>4.680851063829787</v>
      </c>
    </row>
    <row r="11" spans="4:13" ht="12.75">
      <c r="D11" t="s">
        <v>162</v>
      </c>
      <c r="E11">
        <v>2</v>
      </c>
      <c r="F11">
        <v>24</v>
      </c>
      <c r="H11">
        <v>26</v>
      </c>
      <c r="J11" t="s">
        <v>162</v>
      </c>
      <c r="K11" s="1">
        <f t="shared" si="0"/>
        <v>0.851063829787234</v>
      </c>
      <c r="L11" s="1">
        <f t="shared" si="1"/>
        <v>10.212765957446807</v>
      </c>
      <c r="M11" s="1">
        <f t="shared" si="2"/>
        <v>11.063829787234042</v>
      </c>
    </row>
    <row r="12" spans="4:13" ht="12.75">
      <c r="D12" t="s">
        <v>163</v>
      </c>
      <c r="E12">
        <v>6</v>
      </c>
      <c r="F12">
        <v>18</v>
      </c>
      <c r="H12">
        <v>24</v>
      </c>
      <c r="J12" t="s">
        <v>163</v>
      </c>
      <c r="K12" s="1">
        <f t="shared" si="0"/>
        <v>2.553191489361702</v>
      </c>
      <c r="L12" s="1">
        <f t="shared" si="1"/>
        <v>7.659574468085106</v>
      </c>
      <c r="M12" s="1">
        <f t="shared" si="2"/>
        <v>10.212765957446807</v>
      </c>
    </row>
    <row r="13" spans="4:13" ht="12.75">
      <c r="D13" t="s">
        <v>226</v>
      </c>
      <c r="E13">
        <v>2</v>
      </c>
      <c r="F13">
        <v>30</v>
      </c>
      <c r="H13">
        <v>32</v>
      </c>
      <c r="J13" t="s">
        <v>226</v>
      </c>
      <c r="K13" s="1">
        <f t="shared" si="0"/>
        <v>0.851063829787234</v>
      </c>
      <c r="L13" s="1">
        <f t="shared" si="1"/>
        <v>12.76595744680851</v>
      </c>
      <c r="M13" s="1">
        <f t="shared" si="2"/>
        <v>13.617021276595745</v>
      </c>
    </row>
    <row r="14" spans="4:13" ht="12.75">
      <c r="D14" t="s">
        <v>164</v>
      </c>
      <c r="E14">
        <v>10</v>
      </c>
      <c r="F14">
        <v>30</v>
      </c>
      <c r="H14">
        <v>40</v>
      </c>
      <c r="J14" t="s">
        <v>164</v>
      </c>
      <c r="K14" s="1">
        <f t="shared" si="0"/>
        <v>4.25531914893617</v>
      </c>
      <c r="L14" s="1">
        <f t="shared" si="1"/>
        <v>12.76595744680851</v>
      </c>
      <c r="M14" s="1">
        <f t="shared" si="2"/>
        <v>17.02127659574468</v>
      </c>
    </row>
    <row r="15" spans="4:13" ht="12.75">
      <c r="D15" t="s">
        <v>165</v>
      </c>
      <c r="E15">
        <v>5</v>
      </c>
      <c r="F15">
        <v>28</v>
      </c>
      <c r="H15">
        <v>33</v>
      </c>
      <c r="J15" t="s">
        <v>165</v>
      </c>
      <c r="K15" s="1">
        <f t="shared" si="0"/>
        <v>2.127659574468085</v>
      </c>
      <c r="L15" s="1">
        <f t="shared" si="1"/>
        <v>11.914893617021278</v>
      </c>
      <c r="M15" s="1">
        <f t="shared" si="2"/>
        <v>14.042553191489363</v>
      </c>
    </row>
    <row r="16" spans="4:13" ht="12.75">
      <c r="D16" t="s">
        <v>166</v>
      </c>
      <c r="E16">
        <v>4</v>
      </c>
      <c r="F16">
        <v>20</v>
      </c>
      <c r="H16">
        <v>24</v>
      </c>
      <c r="J16" t="s">
        <v>166</v>
      </c>
      <c r="K16" s="1">
        <f t="shared" si="0"/>
        <v>1.702127659574468</v>
      </c>
      <c r="L16" s="1">
        <f t="shared" si="1"/>
        <v>8.51063829787234</v>
      </c>
      <c r="M16" s="1">
        <f t="shared" si="2"/>
        <v>10.212765957446809</v>
      </c>
    </row>
    <row r="17" spans="4:13" ht="12.75">
      <c r="D17" t="s">
        <v>227</v>
      </c>
      <c r="E17">
        <v>4</v>
      </c>
      <c r="F17">
        <v>14</v>
      </c>
      <c r="H17">
        <v>18</v>
      </c>
      <c r="J17" t="s">
        <v>227</v>
      </c>
      <c r="K17" s="1">
        <f t="shared" si="0"/>
        <v>1.702127659574468</v>
      </c>
      <c r="L17" s="1">
        <f t="shared" si="1"/>
        <v>5.957446808510639</v>
      </c>
      <c r="M17" s="1">
        <f t="shared" si="2"/>
        <v>7.659574468085107</v>
      </c>
    </row>
    <row r="18" spans="4:13" ht="12.75">
      <c r="D18" t="s">
        <v>167</v>
      </c>
      <c r="E18">
        <v>5</v>
      </c>
      <c r="F18">
        <v>12</v>
      </c>
      <c r="H18">
        <v>17</v>
      </c>
      <c r="J18" t="s">
        <v>167</v>
      </c>
      <c r="K18" s="1">
        <f t="shared" si="0"/>
        <v>2.127659574468085</v>
      </c>
      <c r="L18" s="1">
        <f t="shared" si="1"/>
        <v>5.106382978723404</v>
      </c>
      <c r="M18" s="1">
        <f t="shared" si="2"/>
        <v>7.234042553191489</v>
      </c>
    </row>
    <row r="19" spans="4:13" ht="12.75">
      <c r="D19" t="s">
        <v>168</v>
      </c>
      <c r="E19">
        <v>2</v>
      </c>
      <c r="F19">
        <v>5</v>
      </c>
      <c r="H19">
        <v>7</v>
      </c>
      <c r="J19" t="s">
        <v>168</v>
      </c>
      <c r="K19" s="1">
        <f t="shared" si="0"/>
        <v>0.851063829787234</v>
      </c>
      <c r="L19" s="1">
        <f t="shared" si="1"/>
        <v>2.127659574468085</v>
      </c>
      <c r="M19" s="1">
        <f t="shared" si="2"/>
        <v>2.978723404255319</v>
      </c>
    </row>
    <row r="20" spans="4:13" ht="12.75">
      <c r="D20" t="s">
        <v>15</v>
      </c>
      <c r="G20">
        <v>2</v>
      </c>
      <c r="H20">
        <v>2</v>
      </c>
      <c r="K20" s="1"/>
      <c r="L20" s="1"/>
      <c r="M20" s="1"/>
    </row>
    <row r="21" spans="3:13" ht="12.75">
      <c r="C21" t="s">
        <v>28</v>
      </c>
      <c r="E21">
        <v>44</v>
      </c>
      <c r="F21">
        <v>191</v>
      </c>
      <c r="G21">
        <v>2</v>
      </c>
      <c r="H21">
        <v>237</v>
      </c>
      <c r="K21" s="1">
        <f>SUM(K8:K20)</f>
        <v>18.72340425531915</v>
      </c>
      <c r="L21" s="1">
        <f>SUM(L8:L20)</f>
        <v>81.27659574468085</v>
      </c>
      <c r="M21" s="1">
        <f>SUM(K21:L21)</f>
        <v>100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C5:H13"/>
  <sheetViews>
    <sheetView workbookViewId="0" topLeftCell="A1">
      <selection activeCell="D7" sqref="D7:E11"/>
    </sheetView>
  </sheetViews>
  <sheetFormatPr defaultColWidth="9.140625" defaultRowHeight="12.75"/>
  <sheetData>
    <row r="5" ht="12.75">
      <c r="C5" t="s">
        <v>230</v>
      </c>
    </row>
    <row r="6" spans="5:8" ht="12.75">
      <c r="E6" t="s">
        <v>23</v>
      </c>
      <c r="F6" t="s">
        <v>24</v>
      </c>
      <c r="G6" t="s">
        <v>25</v>
      </c>
      <c r="H6" t="s">
        <v>26</v>
      </c>
    </row>
    <row r="7" spans="3:8" ht="12.75">
      <c r="C7" t="s">
        <v>27</v>
      </c>
      <c r="D7" t="s">
        <v>231</v>
      </c>
      <c r="E7">
        <v>49</v>
      </c>
      <c r="F7">
        <v>20.675105485232066</v>
      </c>
      <c r="G7">
        <v>20.675105485232066</v>
      </c>
      <c r="H7">
        <v>20.675105485232066</v>
      </c>
    </row>
    <row r="8" spans="4:8" ht="12.75">
      <c r="D8" t="s">
        <v>232</v>
      </c>
      <c r="E8">
        <v>116</v>
      </c>
      <c r="F8">
        <v>48.9451476793249</v>
      </c>
      <c r="G8">
        <v>48.9451476793249</v>
      </c>
      <c r="H8">
        <v>69.62025316455696</v>
      </c>
    </row>
    <row r="9" spans="4:8" ht="12.75">
      <c r="D9" t="s">
        <v>233</v>
      </c>
      <c r="E9">
        <v>59</v>
      </c>
      <c r="F9">
        <v>24.89451476793249</v>
      </c>
      <c r="G9">
        <v>24.89451476793249</v>
      </c>
      <c r="H9">
        <v>94.51476793248945</v>
      </c>
    </row>
    <row r="10" spans="4:8" ht="12.75">
      <c r="D10" t="s">
        <v>234</v>
      </c>
      <c r="E10">
        <v>6</v>
      </c>
      <c r="F10">
        <v>2.5316455696202533</v>
      </c>
      <c r="G10">
        <v>2.5316455696202533</v>
      </c>
      <c r="H10">
        <v>97.0464135021097</v>
      </c>
    </row>
    <row r="11" spans="4:8" ht="12.75">
      <c r="D11" t="s">
        <v>235</v>
      </c>
      <c r="E11">
        <v>1</v>
      </c>
      <c r="F11">
        <v>0.4219409282700422</v>
      </c>
      <c r="G11">
        <v>0.4219409282700422</v>
      </c>
      <c r="H11">
        <v>97.46835443037975</v>
      </c>
    </row>
    <row r="12" spans="4:8" ht="12.75">
      <c r="D12" t="s">
        <v>15</v>
      </c>
      <c r="E12">
        <v>6</v>
      </c>
      <c r="F12">
        <v>2.5316455696202533</v>
      </c>
      <c r="G12">
        <v>2.5316455696202533</v>
      </c>
      <c r="H12">
        <v>100</v>
      </c>
    </row>
    <row r="13" spans="4:7" ht="12.75">
      <c r="D13" t="s">
        <v>28</v>
      </c>
      <c r="E13">
        <v>237</v>
      </c>
      <c r="F13">
        <v>100</v>
      </c>
      <c r="G13">
        <v>100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C5:H13"/>
  <sheetViews>
    <sheetView workbookViewId="0" topLeftCell="A1">
      <selection activeCell="D7" sqref="D7:E11"/>
    </sheetView>
  </sheetViews>
  <sheetFormatPr defaultColWidth="9.140625" defaultRowHeight="12.75"/>
  <cols>
    <col min="4" max="4" width="21.28125" style="0" customWidth="1"/>
  </cols>
  <sheetData>
    <row r="5" ht="12.75">
      <c r="C5" t="s">
        <v>236</v>
      </c>
    </row>
    <row r="6" spans="5:8" ht="12.75">
      <c r="E6" t="s">
        <v>23</v>
      </c>
      <c r="F6" t="s">
        <v>24</v>
      </c>
      <c r="G6" t="s">
        <v>25</v>
      </c>
      <c r="H6" t="s">
        <v>26</v>
      </c>
    </row>
    <row r="7" spans="3:8" ht="12.75">
      <c r="C7" t="s">
        <v>27</v>
      </c>
      <c r="D7" t="s">
        <v>237</v>
      </c>
      <c r="E7">
        <v>116</v>
      </c>
      <c r="F7">
        <v>48.9451476793249</v>
      </c>
      <c r="G7">
        <v>48.9451476793249</v>
      </c>
      <c r="H7">
        <v>48.9451476793249</v>
      </c>
    </row>
    <row r="8" spans="4:8" ht="12.75">
      <c r="D8" t="s">
        <v>238</v>
      </c>
      <c r="E8">
        <v>33</v>
      </c>
      <c r="F8">
        <v>13.924050632911392</v>
      </c>
      <c r="G8">
        <v>13.924050632911392</v>
      </c>
      <c r="H8">
        <v>62.86919831223629</v>
      </c>
    </row>
    <row r="9" spans="4:8" ht="12.75">
      <c r="D9" t="s">
        <v>239</v>
      </c>
      <c r="E9">
        <v>19</v>
      </c>
      <c r="F9">
        <v>8.016877637130802</v>
      </c>
      <c r="G9">
        <v>8.016877637130802</v>
      </c>
      <c r="H9">
        <v>70.8860759493671</v>
      </c>
    </row>
    <row r="10" spans="4:8" ht="12.75">
      <c r="D10" t="s">
        <v>240</v>
      </c>
      <c r="E10">
        <v>4</v>
      </c>
      <c r="F10">
        <v>1.6877637130801688</v>
      </c>
      <c r="G10">
        <v>1.6877637130801688</v>
      </c>
      <c r="H10">
        <v>72.57383966244727</v>
      </c>
    </row>
    <row r="11" spans="4:8" ht="12.75">
      <c r="D11" t="s">
        <v>241</v>
      </c>
      <c r="E11">
        <v>57</v>
      </c>
      <c r="F11">
        <v>24.050632911392405</v>
      </c>
      <c r="G11">
        <v>24.050632911392405</v>
      </c>
      <c r="H11">
        <v>96.62447257383967</v>
      </c>
    </row>
    <row r="12" spans="4:8" ht="12.75">
      <c r="D12" t="s">
        <v>15</v>
      </c>
      <c r="E12">
        <v>8</v>
      </c>
      <c r="F12">
        <v>3.3755274261603376</v>
      </c>
      <c r="G12">
        <v>3.3755274261603376</v>
      </c>
      <c r="H12">
        <v>100</v>
      </c>
    </row>
    <row r="13" spans="4:7" ht="12.75">
      <c r="D13" t="s">
        <v>28</v>
      </c>
      <c r="E13">
        <v>237</v>
      </c>
      <c r="F13">
        <v>100</v>
      </c>
      <c r="G13">
        <v>100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C7:H15"/>
  <sheetViews>
    <sheetView workbookViewId="0" topLeftCell="A1">
      <selection activeCell="D9" sqref="D9:E13"/>
    </sheetView>
  </sheetViews>
  <sheetFormatPr defaultColWidth="9.140625" defaultRowHeight="12.75"/>
  <cols>
    <col min="4" max="4" width="18.57421875" style="0" customWidth="1"/>
  </cols>
  <sheetData>
    <row r="7" ht="12.75">
      <c r="C7" t="s">
        <v>242</v>
      </c>
    </row>
    <row r="8" spans="5:8" ht="12.75">
      <c r="E8" t="s">
        <v>23</v>
      </c>
      <c r="F8" t="s">
        <v>24</v>
      </c>
      <c r="G8" t="s">
        <v>25</v>
      </c>
      <c r="H8" t="s">
        <v>26</v>
      </c>
    </row>
    <row r="9" spans="3:8" ht="12.75">
      <c r="C9" t="s">
        <v>27</v>
      </c>
      <c r="D9" t="s">
        <v>243</v>
      </c>
      <c r="E9">
        <v>49</v>
      </c>
      <c r="F9">
        <v>20.675105485232066</v>
      </c>
      <c r="G9">
        <v>20.675105485232066</v>
      </c>
      <c r="H9">
        <v>20.675105485232066</v>
      </c>
    </row>
    <row r="10" spans="4:8" ht="12.75">
      <c r="D10" t="s">
        <v>244</v>
      </c>
      <c r="E10">
        <v>119</v>
      </c>
      <c r="F10">
        <v>50.21097046413502</v>
      </c>
      <c r="G10">
        <v>50.21097046413502</v>
      </c>
      <c r="H10">
        <v>70.88607594936708</v>
      </c>
    </row>
    <row r="11" spans="4:8" ht="12.75">
      <c r="D11" t="s">
        <v>245</v>
      </c>
      <c r="E11">
        <v>32</v>
      </c>
      <c r="F11">
        <v>13.50210970464135</v>
      </c>
      <c r="G11">
        <v>13.50210970464135</v>
      </c>
      <c r="H11">
        <v>84.38818565400844</v>
      </c>
    </row>
    <row r="12" spans="4:8" ht="12.75">
      <c r="D12" t="s">
        <v>246</v>
      </c>
      <c r="E12">
        <v>12</v>
      </c>
      <c r="F12">
        <v>5.063291139240507</v>
      </c>
      <c r="G12">
        <v>5.063291139240507</v>
      </c>
      <c r="H12">
        <v>89.45147679324894</v>
      </c>
    </row>
    <row r="13" spans="4:8" ht="12.75">
      <c r="D13" t="s">
        <v>247</v>
      </c>
      <c r="E13">
        <v>21</v>
      </c>
      <c r="F13">
        <v>8.860759493670885</v>
      </c>
      <c r="G13">
        <v>8.860759493670885</v>
      </c>
      <c r="H13">
        <v>98.31223628691983</v>
      </c>
    </row>
    <row r="14" spans="4:8" ht="12.75">
      <c r="D14" t="s">
        <v>15</v>
      </c>
      <c r="E14">
        <v>4</v>
      </c>
      <c r="F14">
        <v>1.6877637130801688</v>
      </c>
      <c r="G14">
        <v>1.6877637130801688</v>
      </c>
      <c r="H14">
        <v>100</v>
      </c>
    </row>
    <row r="15" spans="4:7" ht="12.75">
      <c r="D15" t="s">
        <v>28</v>
      </c>
      <c r="E15">
        <v>237</v>
      </c>
      <c r="F15">
        <v>100</v>
      </c>
      <c r="G15">
        <v>100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C3:H8"/>
  <sheetViews>
    <sheetView workbookViewId="0" topLeftCell="A1">
      <selection activeCell="D5" sqref="D5:E6"/>
    </sheetView>
  </sheetViews>
  <sheetFormatPr defaultColWidth="9.140625" defaultRowHeight="12.75"/>
  <sheetData>
    <row r="3" ht="12.75">
      <c r="C3" t="s">
        <v>248</v>
      </c>
    </row>
    <row r="4" spans="5:8" ht="12.75">
      <c r="E4" t="s">
        <v>23</v>
      </c>
      <c r="F4" t="s">
        <v>24</v>
      </c>
      <c r="G4" t="s">
        <v>25</v>
      </c>
      <c r="H4" t="s">
        <v>26</v>
      </c>
    </row>
    <row r="5" spans="3:8" ht="12.75">
      <c r="C5" t="s">
        <v>27</v>
      </c>
      <c r="D5" t="s">
        <v>100</v>
      </c>
      <c r="E5">
        <v>189</v>
      </c>
      <c r="F5">
        <v>79.74683544303798</v>
      </c>
      <c r="G5">
        <v>79.74683544303798</v>
      </c>
      <c r="H5">
        <v>79.74683544303798</v>
      </c>
    </row>
    <row r="6" spans="4:8" ht="12.75">
      <c r="D6" t="s">
        <v>101</v>
      </c>
      <c r="E6">
        <v>44</v>
      </c>
      <c r="F6">
        <v>18.565400843881857</v>
      </c>
      <c r="G6">
        <v>18.565400843881857</v>
      </c>
      <c r="H6">
        <v>98.31223628691984</v>
      </c>
    </row>
    <row r="7" spans="4:8" ht="12.75">
      <c r="D7" t="s">
        <v>15</v>
      </c>
      <c r="E7">
        <v>4</v>
      </c>
      <c r="F7">
        <v>1.6877637130801688</v>
      </c>
      <c r="G7">
        <v>1.6877637130801688</v>
      </c>
      <c r="H7">
        <v>100</v>
      </c>
    </row>
    <row r="8" spans="4:7" ht="12.75">
      <c r="D8" t="s">
        <v>28</v>
      </c>
      <c r="E8">
        <v>237</v>
      </c>
      <c r="F8">
        <v>100</v>
      </c>
      <c r="G8">
        <v>100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C4:H14"/>
  <sheetViews>
    <sheetView workbookViewId="0" topLeftCell="A1">
      <selection activeCell="G21" sqref="G21"/>
    </sheetView>
  </sheetViews>
  <sheetFormatPr defaultColWidth="9.140625" defaultRowHeight="12.75"/>
  <sheetData>
    <row r="4" ht="12.75">
      <c r="C4" t="s">
        <v>249</v>
      </c>
    </row>
    <row r="5" spans="5:8" ht="12.75">
      <c r="E5" t="s">
        <v>23</v>
      </c>
      <c r="F5" t="s">
        <v>24</v>
      </c>
      <c r="G5" t="s">
        <v>25</v>
      </c>
      <c r="H5" t="s">
        <v>26</v>
      </c>
    </row>
    <row r="6" spans="3:8" ht="12.75">
      <c r="C6" t="s">
        <v>27</v>
      </c>
      <c r="D6" s="4">
        <v>0</v>
      </c>
      <c r="E6">
        <v>13</v>
      </c>
      <c r="F6">
        <v>5.485232067510548</v>
      </c>
      <c r="G6">
        <v>5.555555555555555</v>
      </c>
      <c r="H6">
        <v>5.555555555555555</v>
      </c>
    </row>
    <row r="7" spans="4:8" ht="12.75">
      <c r="D7" s="4">
        <v>1</v>
      </c>
      <c r="E7">
        <v>65</v>
      </c>
      <c r="F7">
        <v>27.426160337552744</v>
      </c>
      <c r="G7">
        <v>27.77777777777778</v>
      </c>
      <c r="H7">
        <v>33.333333333333336</v>
      </c>
    </row>
    <row r="8" spans="4:8" ht="12.75">
      <c r="D8" s="4">
        <v>2</v>
      </c>
      <c r="E8">
        <v>130</v>
      </c>
      <c r="F8">
        <v>54.85232067510549</v>
      </c>
      <c r="G8">
        <v>55.55555555555556</v>
      </c>
      <c r="H8">
        <v>88.88888888888889</v>
      </c>
    </row>
    <row r="9" spans="4:8" ht="12.75">
      <c r="D9" s="4">
        <v>3</v>
      </c>
      <c r="E9">
        <v>17</v>
      </c>
      <c r="F9">
        <v>7.172995780590718</v>
      </c>
      <c r="G9">
        <v>7.264957264957265</v>
      </c>
      <c r="H9">
        <v>96.15384615384615</v>
      </c>
    </row>
    <row r="10" spans="4:8" ht="12.75">
      <c r="D10" s="4">
        <v>4</v>
      </c>
      <c r="E10">
        <v>8</v>
      </c>
      <c r="F10">
        <v>3.3755274261603376</v>
      </c>
      <c r="G10">
        <v>3.4188034188034186</v>
      </c>
      <c r="H10">
        <v>99.57264957264957</v>
      </c>
    </row>
    <row r="11" spans="4:8" ht="12.75">
      <c r="D11" s="4">
        <v>5</v>
      </c>
      <c r="E11">
        <v>1</v>
      </c>
      <c r="F11">
        <v>0.4219409282700422</v>
      </c>
      <c r="G11">
        <v>0.42735042735042733</v>
      </c>
      <c r="H11">
        <v>100</v>
      </c>
    </row>
    <row r="12" spans="4:7" ht="12.75">
      <c r="D12" t="s">
        <v>28</v>
      </c>
      <c r="E12">
        <v>234</v>
      </c>
      <c r="F12">
        <v>98.73417721518987</v>
      </c>
      <c r="G12">
        <v>100</v>
      </c>
    </row>
    <row r="13" spans="3:6" ht="12.75">
      <c r="C13" t="s">
        <v>250</v>
      </c>
      <c r="D13" t="s">
        <v>251</v>
      </c>
      <c r="E13">
        <v>3</v>
      </c>
      <c r="F13">
        <v>1.2658227848101267</v>
      </c>
    </row>
    <row r="14" spans="3:6" ht="12.75">
      <c r="C14" t="s">
        <v>28</v>
      </c>
      <c r="E14">
        <v>237</v>
      </c>
      <c r="F14">
        <v>100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C5:H11"/>
  <sheetViews>
    <sheetView workbookViewId="0" topLeftCell="A1">
      <selection activeCell="D7" sqref="D7:E9"/>
    </sheetView>
  </sheetViews>
  <sheetFormatPr defaultColWidth="9.140625" defaultRowHeight="12.75"/>
  <sheetData>
    <row r="5" ht="12.75">
      <c r="C5" t="s">
        <v>254</v>
      </c>
    </row>
    <row r="6" spans="5:8" ht="12.75">
      <c r="E6" t="s">
        <v>23</v>
      </c>
      <c r="F6" t="s">
        <v>24</v>
      </c>
      <c r="G6" t="s">
        <v>25</v>
      </c>
      <c r="H6" t="s">
        <v>26</v>
      </c>
    </row>
    <row r="7" spans="3:8" ht="12.75">
      <c r="C7" t="s">
        <v>27</v>
      </c>
      <c r="D7" t="s">
        <v>252</v>
      </c>
      <c r="E7">
        <v>118</v>
      </c>
      <c r="F7">
        <v>49.78902953586498</v>
      </c>
      <c r="G7">
        <v>49.78902953586498</v>
      </c>
      <c r="H7">
        <v>49.78902953586498</v>
      </c>
    </row>
    <row r="8" spans="4:8" ht="12.75">
      <c r="D8" t="s">
        <v>253</v>
      </c>
      <c r="E8">
        <v>87</v>
      </c>
      <c r="F8">
        <v>36.70886075949367</v>
      </c>
      <c r="G8">
        <v>36.70886075949367</v>
      </c>
      <c r="H8">
        <v>86.49789029535864</v>
      </c>
    </row>
    <row r="9" spans="4:8" ht="12.75">
      <c r="D9" t="s">
        <v>12</v>
      </c>
      <c r="E9">
        <v>24</v>
      </c>
      <c r="F9">
        <v>10.126582278481013</v>
      </c>
      <c r="G9">
        <v>10.126582278481013</v>
      </c>
      <c r="H9">
        <v>96.62447257383965</v>
      </c>
    </row>
    <row r="10" spans="4:8" ht="12.75">
      <c r="D10" t="s">
        <v>15</v>
      </c>
      <c r="E10">
        <v>8</v>
      </c>
      <c r="F10">
        <v>3.3755274261603376</v>
      </c>
      <c r="G10">
        <v>3.3755274261603376</v>
      </c>
      <c r="H10">
        <v>100</v>
      </c>
    </row>
    <row r="11" spans="4:7" ht="12.75">
      <c r="D11" t="s">
        <v>28</v>
      </c>
      <c r="E11">
        <v>237</v>
      </c>
      <c r="F11">
        <v>100</v>
      </c>
      <c r="G11">
        <v>100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C2:P31"/>
  <sheetViews>
    <sheetView workbookViewId="0" topLeftCell="E7">
      <selection activeCell="N22" sqref="N22:P31"/>
    </sheetView>
  </sheetViews>
  <sheetFormatPr defaultColWidth="9.140625" defaultRowHeight="12.75"/>
  <cols>
    <col min="4" max="4" width="21.00390625" style="0" customWidth="1"/>
    <col min="14" max="14" width="18.140625" style="0" customWidth="1"/>
  </cols>
  <sheetData>
    <row r="2" ht="12.75">
      <c r="C2" t="s">
        <v>255</v>
      </c>
    </row>
    <row r="3" spans="5:8" ht="12.75">
      <c r="E3" t="s">
        <v>23</v>
      </c>
      <c r="F3" t="s">
        <v>24</v>
      </c>
      <c r="G3" t="s">
        <v>25</v>
      </c>
      <c r="H3" t="s">
        <v>26</v>
      </c>
    </row>
    <row r="4" spans="3:10" ht="12.75">
      <c r="C4" t="s">
        <v>27</v>
      </c>
      <c r="D4" t="s">
        <v>256</v>
      </c>
      <c r="E4">
        <v>65</v>
      </c>
      <c r="F4">
        <v>27.426160337552744</v>
      </c>
      <c r="G4">
        <v>27.426160337552744</v>
      </c>
      <c r="H4">
        <v>27.426160337552744</v>
      </c>
      <c r="J4" s="1">
        <f>(E4/228)*100</f>
        <v>28.50877192982456</v>
      </c>
    </row>
    <row r="5" spans="4:10" ht="12.75">
      <c r="D5" t="s">
        <v>257</v>
      </c>
      <c r="E5">
        <v>6</v>
      </c>
      <c r="F5">
        <v>2.5316455696202533</v>
      </c>
      <c r="G5">
        <v>2.5316455696202533</v>
      </c>
      <c r="H5">
        <v>29.957805907172997</v>
      </c>
      <c r="J5" s="1">
        <f aca="true" t="shared" si="0" ref="J5:J12">(E5/228)*100</f>
        <v>2.631578947368421</v>
      </c>
    </row>
    <row r="6" spans="4:10" ht="12.75">
      <c r="D6" t="s">
        <v>258</v>
      </c>
      <c r="E6">
        <v>64</v>
      </c>
      <c r="F6">
        <v>27.0042194092827</v>
      </c>
      <c r="G6">
        <v>27.0042194092827</v>
      </c>
      <c r="H6">
        <v>56.962025316455694</v>
      </c>
      <c r="J6" s="1">
        <f t="shared" si="0"/>
        <v>28.07017543859649</v>
      </c>
    </row>
    <row r="7" spans="4:10" ht="12.75">
      <c r="D7" t="s">
        <v>259</v>
      </c>
      <c r="E7">
        <v>2</v>
      </c>
      <c r="F7">
        <v>0.8438818565400844</v>
      </c>
      <c r="G7">
        <v>0.8438818565400844</v>
      </c>
      <c r="H7">
        <v>57.80590717299578</v>
      </c>
      <c r="J7" s="1">
        <f t="shared" si="0"/>
        <v>0.8771929824561403</v>
      </c>
    </row>
    <row r="8" spans="4:16" ht="12.75">
      <c r="D8" t="s">
        <v>260</v>
      </c>
      <c r="E8">
        <v>5</v>
      </c>
      <c r="F8">
        <v>2.109704641350211</v>
      </c>
      <c r="G8">
        <v>2.109704641350211</v>
      </c>
      <c r="H8">
        <v>59.91561181434599</v>
      </c>
      <c r="J8" s="1">
        <f t="shared" si="0"/>
        <v>2.1929824561403506</v>
      </c>
      <c r="O8" t="s">
        <v>266</v>
      </c>
      <c r="P8" t="s">
        <v>267</v>
      </c>
    </row>
    <row r="9" spans="4:16" ht="12.75">
      <c r="D9" t="s">
        <v>261</v>
      </c>
      <c r="E9">
        <v>4</v>
      </c>
      <c r="F9">
        <v>1.6877637130801688</v>
      </c>
      <c r="G9">
        <v>1.6877637130801688</v>
      </c>
      <c r="H9">
        <v>61.60337552742616</v>
      </c>
      <c r="J9" s="1">
        <f t="shared" si="0"/>
        <v>1.7543859649122806</v>
      </c>
      <c r="N9" t="s">
        <v>256</v>
      </c>
      <c r="O9" s="1">
        <v>28.50877192982456</v>
      </c>
      <c r="P9" s="1">
        <v>49.523809523809526</v>
      </c>
    </row>
    <row r="10" spans="4:16" ht="12.75">
      <c r="D10" t="s">
        <v>262</v>
      </c>
      <c r="E10">
        <v>48</v>
      </c>
      <c r="F10">
        <v>20.253164556962027</v>
      </c>
      <c r="G10">
        <v>20.253164556962027</v>
      </c>
      <c r="H10">
        <v>81.85654008438819</v>
      </c>
      <c r="J10" s="1">
        <f t="shared" si="0"/>
        <v>21.052631578947366</v>
      </c>
      <c r="N10" t="s">
        <v>257</v>
      </c>
      <c r="O10" s="1">
        <v>2.631578947368421</v>
      </c>
      <c r="P10" s="1">
        <v>0.9523809523809524</v>
      </c>
    </row>
    <row r="11" spans="4:16" ht="12.75">
      <c r="D11" t="s">
        <v>263</v>
      </c>
      <c r="E11">
        <v>17</v>
      </c>
      <c r="F11">
        <v>7.172995780590718</v>
      </c>
      <c r="G11">
        <v>7.172995780590718</v>
      </c>
      <c r="H11">
        <v>89.0295358649789</v>
      </c>
      <c r="J11" s="1">
        <f t="shared" si="0"/>
        <v>7.456140350877193</v>
      </c>
      <c r="N11" t="s">
        <v>258</v>
      </c>
      <c r="O11" s="1">
        <v>28.07017543859649</v>
      </c>
      <c r="P11" s="1">
        <v>6.666666666666667</v>
      </c>
    </row>
    <row r="12" spans="4:16" ht="12.75">
      <c r="D12" t="s">
        <v>264</v>
      </c>
      <c r="E12">
        <v>17</v>
      </c>
      <c r="F12">
        <v>7.172995780590718</v>
      </c>
      <c r="G12">
        <v>7.172995780590718</v>
      </c>
      <c r="H12">
        <v>96.20253164556961</v>
      </c>
      <c r="J12" s="1">
        <f t="shared" si="0"/>
        <v>7.456140350877193</v>
      </c>
      <c r="M12">
        <v>228</v>
      </c>
      <c r="N12" t="s">
        <v>259</v>
      </c>
      <c r="O12" s="1">
        <v>0.8771929824561403</v>
      </c>
      <c r="P12" s="1">
        <v>1.9047619047619049</v>
      </c>
    </row>
    <row r="13" spans="4:16" ht="12.75">
      <c r="D13" t="s">
        <v>15</v>
      </c>
      <c r="E13">
        <v>9</v>
      </c>
      <c r="F13">
        <v>3.7974683544303796</v>
      </c>
      <c r="G13">
        <v>3.7974683544303796</v>
      </c>
      <c r="H13">
        <v>100</v>
      </c>
      <c r="N13" t="s">
        <v>260</v>
      </c>
      <c r="O13" s="1">
        <v>2.1929824561403506</v>
      </c>
      <c r="P13" s="1">
        <v>0</v>
      </c>
    </row>
    <row r="14" spans="4:16" ht="12.75">
      <c r="D14" t="s">
        <v>28</v>
      </c>
      <c r="E14">
        <v>237</v>
      </c>
      <c r="F14">
        <v>100</v>
      </c>
      <c r="G14">
        <v>100</v>
      </c>
      <c r="N14" t="s">
        <v>261</v>
      </c>
      <c r="O14" s="1">
        <v>1.7543859649122806</v>
      </c>
      <c r="P14" s="1">
        <v>1.9047619047619049</v>
      </c>
    </row>
    <row r="15" spans="14:16" ht="12.75">
      <c r="N15" t="s">
        <v>262</v>
      </c>
      <c r="O15" s="1">
        <v>21.052631578947366</v>
      </c>
      <c r="P15" s="1">
        <v>28.57142857142857</v>
      </c>
    </row>
    <row r="16" spans="14:16" ht="12.75">
      <c r="N16" t="s">
        <v>263</v>
      </c>
      <c r="O16" s="1">
        <v>7.456140350877193</v>
      </c>
      <c r="P16" s="1">
        <v>1.9047619047619049</v>
      </c>
    </row>
    <row r="17" spans="3:16" ht="12.75">
      <c r="C17" t="s">
        <v>265</v>
      </c>
      <c r="N17" t="s">
        <v>264</v>
      </c>
      <c r="O17" s="1">
        <v>7.456140350877193</v>
      </c>
      <c r="P17" s="1">
        <v>8.571428571428571</v>
      </c>
    </row>
    <row r="18" spans="5:8" ht="12.75">
      <c r="E18" t="s">
        <v>23</v>
      </c>
      <c r="F18" t="s">
        <v>24</v>
      </c>
      <c r="G18" t="s">
        <v>25</v>
      </c>
      <c r="H18" t="s">
        <v>26</v>
      </c>
    </row>
    <row r="19" spans="3:10" ht="12.75">
      <c r="C19" t="s">
        <v>27</v>
      </c>
      <c r="D19" t="s">
        <v>256</v>
      </c>
      <c r="E19">
        <v>52</v>
      </c>
      <c r="F19">
        <v>21.940928270042193</v>
      </c>
      <c r="G19">
        <v>22.22222222222222</v>
      </c>
      <c r="H19">
        <v>22.22222222222222</v>
      </c>
      <c r="J19" s="1">
        <f>(E19/105)*100</f>
        <v>49.523809523809526</v>
      </c>
    </row>
    <row r="20" spans="4:10" ht="12.75">
      <c r="D20" t="s">
        <v>257</v>
      </c>
      <c r="E20">
        <v>1</v>
      </c>
      <c r="F20">
        <v>0.4219409282700422</v>
      </c>
      <c r="G20">
        <v>0.42735042735042733</v>
      </c>
      <c r="H20">
        <v>22.649572649572647</v>
      </c>
      <c r="J20" s="1">
        <f aca="true" t="shared" si="1" ref="J20:J26">(E20/105)*100</f>
        <v>0.9523809523809524</v>
      </c>
    </row>
    <row r="21" spans="4:10" ht="12.75">
      <c r="D21" t="s">
        <v>258</v>
      </c>
      <c r="E21">
        <v>7</v>
      </c>
      <c r="F21">
        <v>2.9535864978902953</v>
      </c>
      <c r="G21">
        <v>2.9914529914529915</v>
      </c>
      <c r="H21">
        <v>25.64102564102564</v>
      </c>
      <c r="J21" s="1">
        <f t="shared" si="1"/>
        <v>6.666666666666667</v>
      </c>
    </row>
    <row r="22" spans="4:16" ht="12.75">
      <c r="D22" t="s">
        <v>259</v>
      </c>
      <c r="E22">
        <v>2</v>
      </c>
      <c r="F22">
        <v>0.8438818565400844</v>
      </c>
      <c r="G22">
        <v>0.8547008547008547</v>
      </c>
      <c r="H22">
        <v>26.495726495726494</v>
      </c>
      <c r="J22" s="1">
        <f t="shared" si="1"/>
        <v>1.9047619047619049</v>
      </c>
      <c r="O22" t="s">
        <v>266</v>
      </c>
      <c r="P22" t="s">
        <v>267</v>
      </c>
    </row>
    <row r="23" spans="4:16" ht="12.75">
      <c r="D23" t="s">
        <v>261</v>
      </c>
      <c r="E23">
        <v>2</v>
      </c>
      <c r="F23">
        <v>0.8438818565400844</v>
      </c>
      <c r="G23">
        <v>0.8547008547008547</v>
      </c>
      <c r="H23">
        <v>27.35042735042735</v>
      </c>
      <c r="J23" s="1">
        <f t="shared" si="1"/>
        <v>1.9047619047619049</v>
      </c>
      <c r="M23">
        <f>234-129</f>
        <v>105</v>
      </c>
      <c r="N23" t="s">
        <v>256</v>
      </c>
      <c r="O23">
        <v>65</v>
      </c>
      <c r="P23">
        <v>52</v>
      </c>
    </row>
    <row r="24" spans="4:16" ht="12.75">
      <c r="D24" t="s">
        <v>262</v>
      </c>
      <c r="E24">
        <v>30</v>
      </c>
      <c r="F24">
        <v>12.658227848101266</v>
      </c>
      <c r="G24">
        <v>12.820512820512821</v>
      </c>
      <c r="H24">
        <v>40.17094017094017</v>
      </c>
      <c r="J24" s="1">
        <f t="shared" si="1"/>
        <v>28.57142857142857</v>
      </c>
      <c r="N24" t="s">
        <v>257</v>
      </c>
      <c r="O24">
        <v>6</v>
      </c>
      <c r="P24">
        <v>1</v>
      </c>
    </row>
    <row r="25" spans="4:16" ht="12.75">
      <c r="D25" t="s">
        <v>263</v>
      </c>
      <c r="E25">
        <v>2</v>
      </c>
      <c r="F25">
        <v>0.8438818565400844</v>
      </c>
      <c r="G25">
        <v>0.8547008547008547</v>
      </c>
      <c r="H25">
        <v>41.02564102564102</v>
      </c>
      <c r="J25" s="1">
        <f t="shared" si="1"/>
        <v>1.9047619047619049</v>
      </c>
      <c r="N25" t="s">
        <v>258</v>
      </c>
      <c r="O25">
        <v>64</v>
      </c>
      <c r="P25">
        <v>7</v>
      </c>
    </row>
    <row r="26" spans="4:16" ht="12.75">
      <c r="D26" t="s">
        <v>264</v>
      </c>
      <c r="E26">
        <v>9</v>
      </c>
      <c r="F26">
        <v>3.7974683544303796</v>
      </c>
      <c r="G26">
        <v>3.8461538461538463</v>
      </c>
      <c r="H26">
        <v>44.87179487179487</v>
      </c>
      <c r="J26" s="1">
        <f t="shared" si="1"/>
        <v>8.571428571428571</v>
      </c>
      <c r="N26" t="s">
        <v>259</v>
      </c>
      <c r="O26">
        <v>2</v>
      </c>
      <c r="P26">
        <v>2</v>
      </c>
    </row>
    <row r="27" spans="4:16" ht="12.75">
      <c r="D27" t="s">
        <v>15</v>
      </c>
      <c r="E27">
        <v>129</v>
      </c>
      <c r="F27">
        <v>54.43037974683544</v>
      </c>
      <c r="G27">
        <v>55.12820512820513</v>
      </c>
      <c r="H27">
        <v>100</v>
      </c>
      <c r="N27" t="s">
        <v>260</v>
      </c>
      <c r="O27">
        <v>5</v>
      </c>
      <c r="P27">
        <v>0</v>
      </c>
    </row>
    <row r="28" spans="4:16" ht="12.75">
      <c r="D28" t="s">
        <v>28</v>
      </c>
      <c r="E28">
        <v>234</v>
      </c>
      <c r="F28">
        <v>98.73417721518987</v>
      </c>
      <c r="G28">
        <v>100</v>
      </c>
      <c r="N28" t="s">
        <v>261</v>
      </c>
      <c r="O28">
        <v>4</v>
      </c>
      <c r="P28">
        <v>2</v>
      </c>
    </row>
    <row r="29" spans="3:16" ht="12.75">
      <c r="C29" t="s">
        <v>250</v>
      </c>
      <c r="D29" t="s">
        <v>251</v>
      </c>
      <c r="E29">
        <v>3</v>
      </c>
      <c r="F29">
        <v>1.2658227848101267</v>
      </c>
      <c r="N29" t="s">
        <v>262</v>
      </c>
      <c r="O29">
        <v>48</v>
      </c>
      <c r="P29">
        <v>30</v>
      </c>
    </row>
    <row r="30" spans="3:16" ht="12.75">
      <c r="C30" t="s">
        <v>28</v>
      </c>
      <c r="E30">
        <v>237</v>
      </c>
      <c r="F30">
        <v>100</v>
      </c>
      <c r="N30" t="s">
        <v>263</v>
      </c>
      <c r="O30">
        <v>17</v>
      </c>
      <c r="P30">
        <v>2</v>
      </c>
    </row>
    <row r="31" spans="14:16" ht="12.75">
      <c r="N31" t="s">
        <v>264</v>
      </c>
      <c r="O31">
        <v>17</v>
      </c>
      <c r="P31">
        <v>9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C2:N31"/>
  <sheetViews>
    <sheetView workbookViewId="0" topLeftCell="E7">
      <selection activeCell="J23" sqref="J23:N31"/>
    </sheetView>
  </sheetViews>
  <sheetFormatPr defaultColWidth="9.140625" defaultRowHeight="12.75"/>
  <cols>
    <col min="4" max="4" width="27.28125" style="0" customWidth="1"/>
    <col min="10" max="10" width="21.7109375" style="0" customWidth="1"/>
  </cols>
  <sheetData>
    <row r="2" ht="12.75">
      <c r="C2" t="s">
        <v>268</v>
      </c>
    </row>
    <row r="3" spans="5:8" ht="12.75">
      <c r="E3" t="s">
        <v>23</v>
      </c>
      <c r="F3" t="s">
        <v>24</v>
      </c>
      <c r="G3" t="s">
        <v>25</v>
      </c>
      <c r="H3" t="s">
        <v>26</v>
      </c>
    </row>
    <row r="4" spans="3:8" ht="12.75">
      <c r="C4" t="s">
        <v>27</v>
      </c>
      <c r="D4" t="s">
        <v>269</v>
      </c>
      <c r="E4">
        <v>10</v>
      </c>
      <c r="F4">
        <v>4.219409282700422</v>
      </c>
      <c r="G4">
        <v>4.219409282700422</v>
      </c>
      <c r="H4">
        <v>4.219409282700422</v>
      </c>
    </row>
    <row r="5" spans="4:8" ht="12.75">
      <c r="D5" t="s">
        <v>270</v>
      </c>
      <c r="E5">
        <v>6</v>
      </c>
      <c r="F5">
        <v>2.5316455696202533</v>
      </c>
      <c r="G5">
        <v>2.5316455696202533</v>
      </c>
      <c r="H5">
        <v>6.751054852320675</v>
      </c>
    </row>
    <row r="6" spans="4:8" ht="12.75">
      <c r="D6" t="s">
        <v>271</v>
      </c>
      <c r="E6">
        <v>23</v>
      </c>
      <c r="F6">
        <v>9.70464135021097</v>
      </c>
      <c r="G6">
        <v>9.70464135021097</v>
      </c>
      <c r="H6">
        <v>16.455696202531644</v>
      </c>
    </row>
    <row r="7" spans="4:8" ht="12.75">
      <c r="D7" t="s">
        <v>272</v>
      </c>
      <c r="E7">
        <v>11</v>
      </c>
      <c r="F7">
        <v>4.641350210970464</v>
      </c>
      <c r="G7">
        <v>4.641350210970464</v>
      </c>
      <c r="H7">
        <v>21.09704641350211</v>
      </c>
    </row>
    <row r="8" spans="4:8" ht="12.75">
      <c r="D8" t="s">
        <v>273</v>
      </c>
      <c r="E8">
        <v>80</v>
      </c>
      <c r="F8">
        <v>33.755274261603375</v>
      </c>
      <c r="G8">
        <v>33.755274261603375</v>
      </c>
      <c r="H8">
        <v>54.85232067510549</v>
      </c>
    </row>
    <row r="9" spans="4:8" ht="12.75">
      <c r="D9" t="s">
        <v>274</v>
      </c>
      <c r="E9">
        <v>12</v>
      </c>
      <c r="F9">
        <v>5.063291139240507</v>
      </c>
      <c r="G9">
        <v>5.063291139240507</v>
      </c>
      <c r="H9">
        <v>59.91561181434599</v>
      </c>
    </row>
    <row r="10" spans="4:8" ht="12.75">
      <c r="D10" t="s">
        <v>264</v>
      </c>
      <c r="E10">
        <v>73</v>
      </c>
      <c r="F10">
        <v>30.80168776371308</v>
      </c>
      <c r="G10">
        <v>30.80168776371308</v>
      </c>
      <c r="H10">
        <v>90.71729957805907</v>
      </c>
    </row>
    <row r="11" spans="4:12" ht="12.75">
      <c r="D11" t="s">
        <v>15</v>
      </c>
      <c r="E11">
        <v>22</v>
      </c>
      <c r="F11">
        <v>9.282700421940929</v>
      </c>
      <c r="G11">
        <v>9.282700421940929</v>
      </c>
      <c r="H11">
        <v>100</v>
      </c>
      <c r="K11" t="s">
        <v>277</v>
      </c>
      <c r="L11" t="s">
        <v>278</v>
      </c>
    </row>
    <row r="12" spans="4:12" ht="12.75">
      <c r="D12" t="s">
        <v>28</v>
      </c>
      <c r="E12">
        <v>237</v>
      </c>
      <c r="F12">
        <v>100</v>
      </c>
      <c r="G12">
        <v>100</v>
      </c>
      <c r="J12" t="s">
        <v>269</v>
      </c>
      <c r="K12">
        <v>10</v>
      </c>
      <c r="L12">
        <v>9</v>
      </c>
    </row>
    <row r="13" spans="10:12" ht="12.75">
      <c r="J13" t="s">
        <v>270</v>
      </c>
      <c r="K13">
        <v>6</v>
      </c>
      <c r="L13">
        <v>4</v>
      </c>
    </row>
    <row r="14" spans="10:12" ht="12.75">
      <c r="J14" t="s">
        <v>271</v>
      </c>
      <c r="K14">
        <v>23</v>
      </c>
      <c r="L14">
        <v>2</v>
      </c>
    </row>
    <row r="15" spans="10:12" ht="12.75">
      <c r="J15" t="s">
        <v>272</v>
      </c>
      <c r="K15">
        <v>11</v>
      </c>
      <c r="L15">
        <v>1</v>
      </c>
    </row>
    <row r="16" spans="3:12" ht="12.75">
      <c r="C16" t="s">
        <v>275</v>
      </c>
      <c r="J16" t="s">
        <v>276</v>
      </c>
      <c r="K16">
        <v>0</v>
      </c>
      <c r="L16">
        <v>1</v>
      </c>
    </row>
    <row r="17" spans="5:12" ht="12.75">
      <c r="E17" t="s">
        <v>23</v>
      </c>
      <c r="F17" t="s">
        <v>24</v>
      </c>
      <c r="G17" t="s">
        <v>25</v>
      </c>
      <c r="H17" t="s">
        <v>26</v>
      </c>
      <c r="J17" t="s">
        <v>273</v>
      </c>
      <c r="K17">
        <v>80</v>
      </c>
      <c r="L17">
        <v>38</v>
      </c>
    </row>
    <row r="18" spans="3:12" ht="12.75">
      <c r="C18" t="s">
        <v>27</v>
      </c>
      <c r="D18" t="s">
        <v>269</v>
      </c>
      <c r="E18">
        <v>9</v>
      </c>
      <c r="F18">
        <v>3.7974683544303796</v>
      </c>
      <c r="G18">
        <v>3.7974683544303796</v>
      </c>
      <c r="H18">
        <v>3.7974683544303796</v>
      </c>
      <c r="J18" t="s">
        <v>274</v>
      </c>
      <c r="K18">
        <v>12</v>
      </c>
      <c r="L18">
        <v>19</v>
      </c>
    </row>
    <row r="19" spans="4:12" ht="12.75">
      <c r="D19" t="s">
        <v>270</v>
      </c>
      <c r="E19">
        <v>4</v>
      </c>
      <c r="F19">
        <v>1.6877637130801688</v>
      </c>
      <c r="G19">
        <v>1.6877637130801688</v>
      </c>
      <c r="H19">
        <v>5.485232067510548</v>
      </c>
      <c r="J19" t="s">
        <v>264</v>
      </c>
      <c r="K19">
        <v>73</v>
      </c>
      <c r="L19">
        <v>24</v>
      </c>
    </row>
    <row r="20" spans="4:8" ht="12.75">
      <c r="D20" t="s">
        <v>271</v>
      </c>
      <c r="E20">
        <v>2</v>
      </c>
      <c r="F20">
        <v>0.8438818565400844</v>
      </c>
      <c r="G20">
        <v>0.8438818565400844</v>
      </c>
      <c r="H20">
        <v>6.329113924050633</v>
      </c>
    </row>
    <row r="21" spans="4:8" ht="12.75">
      <c r="D21" t="s">
        <v>272</v>
      </c>
      <c r="E21">
        <v>1</v>
      </c>
      <c r="F21">
        <v>0.4219409282700422</v>
      </c>
      <c r="G21">
        <v>0.4219409282700422</v>
      </c>
      <c r="H21">
        <v>6.751054852320675</v>
      </c>
    </row>
    <row r="22" spans="4:8" ht="12.75">
      <c r="D22" t="s">
        <v>276</v>
      </c>
      <c r="E22">
        <v>1</v>
      </c>
      <c r="F22">
        <v>0.4219409282700422</v>
      </c>
      <c r="G22">
        <v>0.4219409282700422</v>
      </c>
      <c r="H22">
        <v>7.172995780590718</v>
      </c>
    </row>
    <row r="23" spans="4:14" ht="12.75">
      <c r="D23" t="s">
        <v>273</v>
      </c>
      <c r="E23">
        <v>38</v>
      </c>
      <c r="F23">
        <v>16.033755274261605</v>
      </c>
      <c r="G23">
        <v>16.033755274261605</v>
      </c>
      <c r="H23">
        <v>23.206751054852322</v>
      </c>
      <c r="K23" t="s">
        <v>277</v>
      </c>
      <c r="L23" t="s">
        <v>278</v>
      </c>
      <c r="M23" t="s">
        <v>277</v>
      </c>
      <c r="N23" t="s">
        <v>278</v>
      </c>
    </row>
    <row r="24" spans="4:14" ht="12.75">
      <c r="D24" t="s">
        <v>274</v>
      </c>
      <c r="E24">
        <v>19</v>
      </c>
      <c r="F24">
        <v>8.016877637130802</v>
      </c>
      <c r="G24">
        <v>8.016877637130802</v>
      </c>
      <c r="H24">
        <v>31.223628691983123</v>
      </c>
      <c r="J24" t="s">
        <v>269</v>
      </c>
      <c r="K24">
        <v>10</v>
      </c>
      <c r="L24">
        <v>9</v>
      </c>
      <c r="M24" s="1">
        <f>(K24/215)*100</f>
        <v>4.651162790697675</v>
      </c>
      <c r="N24" s="1">
        <f>(L24/98)*100</f>
        <v>9.183673469387756</v>
      </c>
    </row>
    <row r="25" spans="4:14" ht="12.75">
      <c r="D25" t="s">
        <v>264</v>
      </c>
      <c r="E25">
        <v>24</v>
      </c>
      <c r="F25">
        <v>10.126582278481013</v>
      </c>
      <c r="G25">
        <v>10.126582278481013</v>
      </c>
      <c r="H25">
        <v>41.35021097046413</v>
      </c>
      <c r="J25" t="s">
        <v>270</v>
      </c>
      <c r="K25">
        <v>6</v>
      </c>
      <c r="L25">
        <v>4</v>
      </c>
      <c r="M25" s="1">
        <f aca="true" t="shared" si="0" ref="M25:M31">(K25/215)*100</f>
        <v>2.7906976744186047</v>
      </c>
      <c r="N25" s="1">
        <f aca="true" t="shared" si="1" ref="N25:N31">(L25/98)*100</f>
        <v>4.081632653061225</v>
      </c>
    </row>
    <row r="26" spans="4:14" ht="12.75">
      <c r="D26" t="s">
        <v>15</v>
      </c>
      <c r="E26">
        <v>139</v>
      </c>
      <c r="F26">
        <v>58.64978902953587</v>
      </c>
      <c r="G26">
        <v>58.64978902953587</v>
      </c>
      <c r="H26">
        <v>100</v>
      </c>
      <c r="J26" t="s">
        <v>271</v>
      </c>
      <c r="K26">
        <v>23</v>
      </c>
      <c r="L26">
        <v>2</v>
      </c>
      <c r="M26" s="1">
        <f t="shared" si="0"/>
        <v>10.69767441860465</v>
      </c>
      <c r="N26" s="1">
        <f t="shared" si="1"/>
        <v>2.0408163265306123</v>
      </c>
    </row>
    <row r="27" spans="4:14" ht="12.75">
      <c r="D27" t="s">
        <v>28</v>
      </c>
      <c r="E27">
        <v>237</v>
      </c>
      <c r="F27">
        <v>100</v>
      </c>
      <c r="G27">
        <v>100</v>
      </c>
      <c r="J27" t="s">
        <v>272</v>
      </c>
      <c r="K27">
        <v>11</v>
      </c>
      <c r="L27">
        <v>1</v>
      </c>
      <c r="M27" s="1">
        <f t="shared" si="0"/>
        <v>5.116279069767442</v>
      </c>
      <c r="N27" s="1">
        <f t="shared" si="1"/>
        <v>1.0204081632653061</v>
      </c>
    </row>
    <row r="28" spans="10:14" ht="12.75">
      <c r="J28" t="s">
        <v>276</v>
      </c>
      <c r="K28">
        <v>0</v>
      </c>
      <c r="L28">
        <v>1</v>
      </c>
      <c r="M28" s="1">
        <f t="shared" si="0"/>
        <v>0</v>
      </c>
      <c r="N28" s="1">
        <f t="shared" si="1"/>
        <v>1.0204081632653061</v>
      </c>
    </row>
    <row r="29" spans="5:14" ht="12.75">
      <c r="E29">
        <f>237-139</f>
        <v>98</v>
      </c>
      <c r="J29" t="s">
        <v>273</v>
      </c>
      <c r="K29">
        <v>80</v>
      </c>
      <c r="L29">
        <v>38</v>
      </c>
      <c r="M29" s="1">
        <f t="shared" si="0"/>
        <v>37.2093023255814</v>
      </c>
      <c r="N29" s="1">
        <f t="shared" si="1"/>
        <v>38.775510204081634</v>
      </c>
    </row>
    <row r="30" spans="10:14" ht="12.75">
      <c r="J30" t="s">
        <v>274</v>
      </c>
      <c r="K30">
        <v>12</v>
      </c>
      <c r="L30">
        <v>19</v>
      </c>
      <c r="M30" s="1">
        <f t="shared" si="0"/>
        <v>5.5813953488372094</v>
      </c>
      <c r="N30" s="1">
        <f t="shared" si="1"/>
        <v>19.387755102040817</v>
      </c>
    </row>
    <row r="31" spans="10:14" ht="12.75">
      <c r="J31" t="s">
        <v>264</v>
      </c>
      <c r="K31">
        <v>73</v>
      </c>
      <c r="L31">
        <v>24</v>
      </c>
      <c r="M31" s="1">
        <f t="shared" si="0"/>
        <v>33.95348837209302</v>
      </c>
      <c r="N31" s="1">
        <f t="shared" si="1"/>
        <v>24.489795918367346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7:K33"/>
  <sheetViews>
    <sheetView workbookViewId="0" topLeftCell="A6">
      <selection activeCell="E22" sqref="E22"/>
    </sheetView>
  </sheetViews>
  <sheetFormatPr defaultColWidth="9.140625" defaultRowHeight="12.75"/>
  <sheetData>
    <row r="7" ht="12.75">
      <c r="C7" t="s">
        <v>22</v>
      </c>
    </row>
    <row r="8" spans="5:8" ht="12.75">
      <c r="E8" t="s">
        <v>23</v>
      </c>
      <c r="F8" t="s">
        <v>24</v>
      </c>
      <c r="G8" t="s">
        <v>25</v>
      </c>
      <c r="H8" t="s">
        <v>26</v>
      </c>
    </row>
    <row r="9" spans="3:11" ht="12.75">
      <c r="C9" t="s">
        <v>27</v>
      </c>
      <c r="D9">
        <v>1</v>
      </c>
      <c r="E9">
        <v>4</v>
      </c>
      <c r="F9">
        <v>1.6877637130801688</v>
      </c>
      <c r="G9">
        <v>1.6877637130801688</v>
      </c>
      <c r="H9">
        <v>1.6877637130801688</v>
      </c>
      <c r="K9">
        <f>D9*E9</f>
        <v>4</v>
      </c>
    </row>
    <row r="10" spans="4:11" ht="12.75">
      <c r="D10">
        <v>2</v>
      </c>
      <c r="E10">
        <v>1</v>
      </c>
      <c r="F10">
        <v>0.4219409282700422</v>
      </c>
      <c r="G10">
        <v>0.4219409282700422</v>
      </c>
      <c r="H10">
        <v>2.109704641350211</v>
      </c>
      <c r="K10">
        <f aca="true" t="shared" si="0" ref="K10:K18">D10*E10</f>
        <v>2</v>
      </c>
    </row>
    <row r="11" spans="4:11" ht="12.75">
      <c r="D11">
        <v>3</v>
      </c>
      <c r="E11">
        <v>9</v>
      </c>
      <c r="F11">
        <v>3.7974683544303796</v>
      </c>
      <c r="G11">
        <v>3.7974683544303796</v>
      </c>
      <c r="H11">
        <v>5.9071729957805905</v>
      </c>
      <c r="K11">
        <f t="shared" si="0"/>
        <v>27</v>
      </c>
    </row>
    <row r="12" spans="4:11" ht="12.75">
      <c r="D12">
        <v>4</v>
      </c>
      <c r="E12">
        <v>26</v>
      </c>
      <c r="F12">
        <v>10.970464135021096</v>
      </c>
      <c r="G12">
        <v>10.970464135021096</v>
      </c>
      <c r="H12">
        <v>16.877637130801688</v>
      </c>
      <c r="K12">
        <f t="shared" si="0"/>
        <v>104</v>
      </c>
    </row>
    <row r="13" spans="4:11" ht="12.75">
      <c r="D13">
        <v>5</v>
      </c>
      <c r="E13">
        <v>46</v>
      </c>
      <c r="F13">
        <v>19.40928270042194</v>
      </c>
      <c r="G13">
        <v>19.40928270042194</v>
      </c>
      <c r="H13">
        <v>36.28691983122363</v>
      </c>
      <c r="K13">
        <f t="shared" si="0"/>
        <v>230</v>
      </c>
    </row>
    <row r="14" spans="4:11" ht="12.75">
      <c r="D14">
        <v>6</v>
      </c>
      <c r="E14">
        <v>34</v>
      </c>
      <c r="F14">
        <v>14.345991561181435</v>
      </c>
      <c r="G14">
        <v>14.345991561181435</v>
      </c>
      <c r="H14">
        <v>50.63291139240506</v>
      </c>
      <c r="K14">
        <f t="shared" si="0"/>
        <v>204</v>
      </c>
    </row>
    <row r="15" spans="4:11" ht="12.75">
      <c r="D15">
        <v>7</v>
      </c>
      <c r="E15">
        <v>38</v>
      </c>
      <c r="F15">
        <v>16.033755274261605</v>
      </c>
      <c r="G15">
        <v>16.033755274261605</v>
      </c>
      <c r="H15">
        <v>66.66666666666667</v>
      </c>
      <c r="K15">
        <f t="shared" si="0"/>
        <v>266</v>
      </c>
    </row>
    <row r="16" spans="4:11" ht="12.75">
      <c r="D16">
        <v>8</v>
      </c>
      <c r="E16">
        <v>33</v>
      </c>
      <c r="F16">
        <v>13.924050632911392</v>
      </c>
      <c r="G16">
        <v>13.924050632911392</v>
      </c>
      <c r="H16">
        <v>80.59071729957806</v>
      </c>
      <c r="K16">
        <f t="shared" si="0"/>
        <v>264</v>
      </c>
    </row>
    <row r="17" spans="4:11" ht="12.75">
      <c r="D17">
        <v>9</v>
      </c>
      <c r="E17">
        <v>16</v>
      </c>
      <c r="F17">
        <v>6.751054852320675</v>
      </c>
      <c r="G17">
        <v>6.751054852320675</v>
      </c>
      <c r="H17">
        <v>87.34177215189874</v>
      </c>
      <c r="K17">
        <f t="shared" si="0"/>
        <v>144</v>
      </c>
    </row>
    <row r="18" spans="4:11" ht="12.75">
      <c r="D18">
        <v>10</v>
      </c>
      <c r="E18">
        <v>14</v>
      </c>
      <c r="F18">
        <v>5.9071729957805905</v>
      </c>
      <c r="G18">
        <v>5.9071729957805905</v>
      </c>
      <c r="H18">
        <v>93.24894514767932</v>
      </c>
      <c r="K18">
        <f t="shared" si="0"/>
        <v>140</v>
      </c>
    </row>
    <row r="19" spans="4:11" ht="12.75">
      <c r="D19" t="s">
        <v>15</v>
      </c>
      <c r="E19">
        <v>16</v>
      </c>
      <c r="F19">
        <v>6.751054852320675</v>
      </c>
      <c r="G19">
        <v>6.751054852320675</v>
      </c>
      <c r="H19">
        <v>100</v>
      </c>
      <c r="J19" t="s">
        <v>33</v>
      </c>
      <c r="K19">
        <f>SUM(K9:K18)</f>
        <v>1385</v>
      </c>
    </row>
    <row r="20" spans="4:11" ht="12.75">
      <c r="D20" t="s">
        <v>28</v>
      </c>
      <c r="E20">
        <v>237</v>
      </c>
      <c r="F20">
        <v>100</v>
      </c>
      <c r="G20">
        <v>100</v>
      </c>
      <c r="J20" t="s">
        <v>34</v>
      </c>
      <c r="K20" s="1">
        <f>K19/E22</f>
        <v>6.266968325791855</v>
      </c>
    </row>
    <row r="22" spans="4:5" ht="12.75">
      <c r="D22" t="s">
        <v>29</v>
      </c>
      <c r="E22">
        <f>237-16</f>
        <v>221</v>
      </c>
    </row>
    <row r="23" spans="4:6" ht="12.75">
      <c r="D23" t="s">
        <v>30</v>
      </c>
      <c r="E23" t="s">
        <v>31</v>
      </c>
      <c r="F23" t="s">
        <v>32</v>
      </c>
    </row>
    <row r="24" spans="4:6" ht="12.75">
      <c r="D24">
        <v>1</v>
      </c>
      <c r="E24">
        <v>4</v>
      </c>
      <c r="F24" s="1">
        <f>(E24/221)*100</f>
        <v>1.809954751131222</v>
      </c>
    </row>
    <row r="25" spans="4:6" ht="12.75">
      <c r="D25">
        <v>2</v>
      </c>
      <c r="E25">
        <v>1</v>
      </c>
      <c r="F25" s="1">
        <f aca="true" t="shared" si="1" ref="F25:F33">(E25/221)*100</f>
        <v>0.4524886877828055</v>
      </c>
    </row>
    <row r="26" spans="4:6" ht="12.75">
      <c r="D26">
        <v>3</v>
      </c>
      <c r="E26">
        <v>9</v>
      </c>
      <c r="F26" s="1">
        <f t="shared" si="1"/>
        <v>4.072398190045249</v>
      </c>
    </row>
    <row r="27" spans="4:6" ht="12.75">
      <c r="D27">
        <v>4</v>
      </c>
      <c r="E27">
        <v>26</v>
      </c>
      <c r="F27" s="1">
        <f t="shared" si="1"/>
        <v>11.76470588235294</v>
      </c>
    </row>
    <row r="28" spans="4:6" ht="12.75">
      <c r="D28">
        <v>5</v>
      </c>
      <c r="E28">
        <v>46</v>
      </c>
      <c r="F28" s="1">
        <f t="shared" si="1"/>
        <v>20.81447963800905</v>
      </c>
    </row>
    <row r="29" spans="4:6" ht="12.75">
      <c r="D29">
        <v>6</v>
      </c>
      <c r="E29">
        <v>34</v>
      </c>
      <c r="F29" s="1">
        <f t="shared" si="1"/>
        <v>15.384615384615385</v>
      </c>
    </row>
    <row r="30" spans="4:6" ht="12.75">
      <c r="D30">
        <v>7</v>
      </c>
      <c r="E30">
        <v>38</v>
      </c>
      <c r="F30" s="1">
        <f t="shared" si="1"/>
        <v>17.194570135746606</v>
      </c>
    </row>
    <row r="31" spans="4:6" ht="12.75">
      <c r="D31">
        <v>8</v>
      </c>
      <c r="E31">
        <v>33</v>
      </c>
      <c r="F31" s="1">
        <f t="shared" si="1"/>
        <v>14.93212669683258</v>
      </c>
    </row>
    <row r="32" spans="4:6" ht="12.75">
      <c r="D32">
        <v>9</v>
      </c>
      <c r="E32">
        <v>16</v>
      </c>
      <c r="F32" s="1">
        <f t="shared" si="1"/>
        <v>7.239819004524888</v>
      </c>
    </row>
    <row r="33" spans="4:6" ht="12.75">
      <c r="D33">
        <v>10</v>
      </c>
      <c r="E33">
        <v>14</v>
      </c>
      <c r="F33" s="1">
        <f t="shared" si="1"/>
        <v>6.334841628959276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C2:O33"/>
  <sheetViews>
    <sheetView workbookViewId="0" topLeftCell="E4">
      <selection activeCell="K8" sqref="K8:O17"/>
    </sheetView>
  </sheetViews>
  <sheetFormatPr defaultColWidth="9.140625" defaultRowHeight="12.75"/>
  <cols>
    <col min="1" max="3" width="9.140625" style="2" customWidth="1"/>
    <col min="4" max="4" width="30.421875" style="2" customWidth="1"/>
    <col min="5" max="10" width="9.140625" style="2" customWidth="1"/>
    <col min="11" max="11" width="27.8515625" style="2" customWidth="1"/>
    <col min="12" max="16384" width="9.140625" style="2" customWidth="1"/>
  </cols>
  <sheetData>
    <row r="2" ht="12.75">
      <c r="C2" s="2" t="s">
        <v>279</v>
      </c>
    </row>
    <row r="3" spans="5:8" ht="12.75">
      <c r="E3" s="2" t="s">
        <v>23</v>
      </c>
      <c r="F3" s="2" t="s">
        <v>24</v>
      </c>
      <c r="G3" s="2" t="s">
        <v>25</v>
      </c>
      <c r="H3" s="2" t="s">
        <v>26</v>
      </c>
    </row>
    <row r="4" spans="3:11" ht="12.75">
      <c r="C4" s="2" t="s">
        <v>27</v>
      </c>
      <c r="D4" s="2" t="s">
        <v>280</v>
      </c>
      <c r="E4" s="2">
        <v>31</v>
      </c>
      <c r="F4" s="2">
        <v>13.080168776371307</v>
      </c>
      <c r="G4" s="2">
        <v>13.080168776371307</v>
      </c>
      <c r="H4" s="2">
        <v>13.080168776371307</v>
      </c>
      <c r="K4" s="2">
        <f>237-19-62</f>
        <v>156</v>
      </c>
    </row>
    <row r="5" spans="4:8" ht="12.75">
      <c r="D5" s="2" t="s">
        <v>281</v>
      </c>
      <c r="E5" s="2">
        <v>10</v>
      </c>
      <c r="F5" s="2">
        <v>4.219409282700422</v>
      </c>
      <c r="G5" s="2">
        <v>4.219409282700422</v>
      </c>
      <c r="H5" s="2">
        <v>17.29957805907173</v>
      </c>
    </row>
    <row r="6" spans="4:8" ht="12.75">
      <c r="D6" s="2" t="s">
        <v>282</v>
      </c>
      <c r="E6" s="2">
        <v>21</v>
      </c>
      <c r="F6" s="2">
        <v>8.860759493670885</v>
      </c>
      <c r="G6" s="2">
        <v>8.860759493670885</v>
      </c>
      <c r="H6" s="2">
        <v>26.160337552742618</v>
      </c>
    </row>
    <row r="7" spans="4:8" ht="12.75">
      <c r="D7" s="2" t="s">
        <v>283</v>
      </c>
      <c r="E7" s="2">
        <v>16</v>
      </c>
      <c r="F7" s="2">
        <v>6.751054852320675</v>
      </c>
      <c r="G7" s="2">
        <v>6.751054852320675</v>
      </c>
      <c r="H7" s="2">
        <v>32.911392405063296</v>
      </c>
    </row>
    <row r="8" spans="4:15" ht="12.75">
      <c r="D8" s="2" t="s">
        <v>284</v>
      </c>
      <c r="E8" s="2">
        <v>7</v>
      </c>
      <c r="F8" s="2">
        <v>2.9535864978902953</v>
      </c>
      <c r="G8" s="2">
        <v>2.9535864978902953</v>
      </c>
      <c r="H8" s="2">
        <v>35.86497890295359</v>
      </c>
      <c r="L8" s="2" t="s">
        <v>289</v>
      </c>
      <c r="M8" s="2" t="s">
        <v>290</v>
      </c>
      <c r="N8" s="2" t="s">
        <v>289</v>
      </c>
      <c r="O8" s="2" t="s">
        <v>290</v>
      </c>
    </row>
    <row r="9" spans="4:15" ht="12.75">
      <c r="D9" s="2" t="s">
        <v>285</v>
      </c>
      <c r="E9" s="2">
        <v>13</v>
      </c>
      <c r="F9" s="2">
        <v>5.485232067510548</v>
      </c>
      <c r="G9" s="2">
        <v>5.485232067510548</v>
      </c>
      <c r="H9" s="2">
        <v>41.35021097046414</v>
      </c>
      <c r="K9" s="2" t="s">
        <v>280</v>
      </c>
      <c r="L9" s="2">
        <v>31</v>
      </c>
      <c r="M9" s="2">
        <v>29</v>
      </c>
      <c r="N9" s="3">
        <f>(L9/156)*100</f>
        <v>19.871794871794872</v>
      </c>
      <c r="O9" s="3">
        <f>(M9/72)*100</f>
        <v>40.27777777777778</v>
      </c>
    </row>
    <row r="10" spans="4:15" ht="12.75">
      <c r="D10" s="2" t="s">
        <v>286</v>
      </c>
      <c r="E10" s="2">
        <v>14</v>
      </c>
      <c r="F10" s="2">
        <v>5.9071729957805905</v>
      </c>
      <c r="G10" s="2">
        <v>5.9071729957805905</v>
      </c>
      <c r="H10" s="2">
        <v>47.25738396624473</v>
      </c>
      <c r="K10" s="2" t="s">
        <v>281</v>
      </c>
      <c r="L10" s="2">
        <v>10</v>
      </c>
      <c r="M10" s="2">
        <v>3</v>
      </c>
      <c r="N10" s="3">
        <f aca="true" t="shared" si="0" ref="N10:N17">(L10/156)*100</f>
        <v>6.41025641025641</v>
      </c>
      <c r="O10" s="3">
        <f aca="true" t="shared" si="1" ref="O10:O17">(M10/72)*100</f>
        <v>4.166666666666666</v>
      </c>
    </row>
    <row r="11" spans="4:15" ht="12.75">
      <c r="D11" s="2" t="s">
        <v>287</v>
      </c>
      <c r="E11" s="2">
        <v>40</v>
      </c>
      <c r="F11" s="2">
        <v>16.877637130801688</v>
      </c>
      <c r="G11" s="2">
        <v>16.877637130801688</v>
      </c>
      <c r="H11" s="2">
        <v>64.13502109704642</v>
      </c>
      <c r="K11" s="2" t="s">
        <v>282</v>
      </c>
      <c r="L11" s="2">
        <v>21</v>
      </c>
      <c r="M11" s="2">
        <v>8</v>
      </c>
      <c r="N11" s="3">
        <f t="shared" si="0"/>
        <v>13.461538461538462</v>
      </c>
      <c r="O11" s="3">
        <f t="shared" si="1"/>
        <v>11.11111111111111</v>
      </c>
    </row>
    <row r="12" spans="4:15" ht="12.75">
      <c r="D12" s="2" t="s">
        <v>264</v>
      </c>
      <c r="E12" s="2">
        <v>4</v>
      </c>
      <c r="F12" s="2">
        <v>1.6877637130801688</v>
      </c>
      <c r="G12" s="2">
        <v>1.6877637130801688</v>
      </c>
      <c r="H12" s="2">
        <v>65.82278481012659</v>
      </c>
      <c r="K12" s="2" t="s">
        <v>283</v>
      </c>
      <c r="L12" s="2">
        <v>16</v>
      </c>
      <c r="M12" s="2">
        <v>1</v>
      </c>
      <c r="N12" s="3">
        <f t="shared" si="0"/>
        <v>10.256410256410255</v>
      </c>
      <c r="O12" s="3">
        <f t="shared" si="1"/>
        <v>1.3888888888888888</v>
      </c>
    </row>
    <row r="13" spans="4:15" ht="12.75">
      <c r="D13" s="2" t="s">
        <v>169</v>
      </c>
      <c r="E13" s="2">
        <v>62</v>
      </c>
      <c r="F13" s="2">
        <v>26.160337552742615</v>
      </c>
      <c r="G13" s="2">
        <v>26.160337552742615</v>
      </c>
      <c r="H13" s="2">
        <v>91.98312236286921</v>
      </c>
      <c r="K13" s="2" t="s">
        <v>284</v>
      </c>
      <c r="L13" s="2">
        <v>7</v>
      </c>
      <c r="M13" s="2">
        <v>3</v>
      </c>
      <c r="N13" s="3">
        <f t="shared" si="0"/>
        <v>4.487179487179487</v>
      </c>
      <c r="O13" s="3">
        <f t="shared" si="1"/>
        <v>4.166666666666666</v>
      </c>
    </row>
    <row r="14" spans="4:15" ht="12.75">
      <c r="D14" s="2" t="s">
        <v>15</v>
      </c>
      <c r="E14" s="2">
        <v>19</v>
      </c>
      <c r="F14" s="2">
        <v>8.016877637130802</v>
      </c>
      <c r="G14" s="2">
        <v>8.016877637130802</v>
      </c>
      <c r="H14" s="2">
        <v>100</v>
      </c>
      <c r="K14" s="2" t="s">
        <v>285</v>
      </c>
      <c r="L14" s="2">
        <v>13</v>
      </c>
      <c r="M14" s="2">
        <v>3</v>
      </c>
      <c r="N14" s="3">
        <f t="shared" si="0"/>
        <v>8.333333333333332</v>
      </c>
      <c r="O14" s="3">
        <f t="shared" si="1"/>
        <v>4.166666666666666</v>
      </c>
    </row>
    <row r="15" spans="4:15" ht="12.75">
      <c r="D15" s="2" t="s">
        <v>28</v>
      </c>
      <c r="E15" s="2">
        <v>237</v>
      </c>
      <c r="F15" s="2">
        <v>100</v>
      </c>
      <c r="G15" s="2">
        <v>100</v>
      </c>
      <c r="K15" s="2" t="s">
        <v>286</v>
      </c>
      <c r="L15" s="2">
        <v>14</v>
      </c>
      <c r="M15" s="2">
        <v>3</v>
      </c>
      <c r="N15" s="3">
        <f t="shared" si="0"/>
        <v>8.974358974358974</v>
      </c>
      <c r="O15" s="3">
        <f t="shared" si="1"/>
        <v>4.166666666666666</v>
      </c>
    </row>
    <row r="16" spans="11:15" ht="12.75">
      <c r="K16" s="2" t="s">
        <v>287</v>
      </c>
      <c r="L16" s="2">
        <v>40</v>
      </c>
      <c r="M16" s="2">
        <v>18</v>
      </c>
      <c r="N16" s="3">
        <f t="shared" si="0"/>
        <v>25.64102564102564</v>
      </c>
      <c r="O16" s="3">
        <f t="shared" si="1"/>
        <v>25</v>
      </c>
    </row>
    <row r="17" spans="11:15" ht="12.75">
      <c r="K17" s="2" t="s">
        <v>264</v>
      </c>
      <c r="L17" s="2">
        <v>4</v>
      </c>
      <c r="M17" s="2">
        <v>4</v>
      </c>
      <c r="N17" s="3">
        <f t="shared" si="0"/>
        <v>2.564102564102564</v>
      </c>
      <c r="O17" s="3">
        <f t="shared" si="1"/>
        <v>5.555555555555555</v>
      </c>
    </row>
    <row r="18" ht="12.75">
      <c r="C18" s="2" t="s">
        <v>288</v>
      </c>
    </row>
    <row r="19" spans="5:8" ht="12.75">
      <c r="E19" s="2" t="s">
        <v>23</v>
      </c>
      <c r="F19" s="2" t="s">
        <v>24</v>
      </c>
      <c r="G19" s="2" t="s">
        <v>25</v>
      </c>
      <c r="H19" s="2" t="s">
        <v>26</v>
      </c>
    </row>
    <row r="20" spans="3:11" ht="12.75">
      <c r="C20" s="2" t="s">
        <v>27</v>
      </c>
      <c r="D20" s="2" t="s">
        <v>280</v>
      </c>
      <c r="E20" s="2">
        <v>29</v>
      </c>
      <c r="F20" s="2">
        <v>12.236286919831224</v>
      </c>
      <c r="G20" s="2">
        <v>12.393162393162394</v>
      </c>
      <c r="H20" s="2">
        <v>12.393162393162394</v>
      </c>
      <c r="K20" s="2">
        <f>237-3-134-28</f>
        <v>72</v>
      </c>
    </row>
    <row r="21" spans="4:8" ht="12.75">
      <c r="D21" s="2" t="s">
        <v>281</v>
      </c>
      <c r="E21" s="2">
        <v>3</v>
      </c>
      <c r="F21" s="2">
        <v>1.2658227848101267</v>
      </c>
      <c r="G21" s="2">
        <v>1.2820512820512822</v>
      </c>
      <c r="H21" s="2">
        <v>13.675213675213676</v>
      </c>
    </row>
    <row r="22" spans="4:8" ht="12.75">
      <c r="D22" s="2" t="s">
        <v>282</v>
      </c>
      <c r="E22" s="2">
        <v>8</v>
      </c>
      <c r="F22" s="2">
        <v>3.3755274261603376</v>
      </c>
      <c r="G22" s="2">
        <v>3.4188034188034186</v>
      </c>
      <c r="H22" s="2">
        <v>17.094017094017094</v>
      </c>
    </row>
    <row r="23" spans="4:8" ht="12.75">
      <c r="D23" s="2" t="s">
        <v>283</v>
      </c>
      <c r="E23" s="2">
        <v>1</v>
      </c>
      <c r="F23" s="2">
        <v>0.4219409282700422</v>
      </c>
      <c r="G23" s="2">
        <v>0.42735042735042733</v>
      </c>
      <c r="H23" s="2">
        <v>17.52136752136752</v>
      </c>
    </row>
    <row r="24" spans="4:8" ht="12.75">
      <c r="D24" s="2" t="s">
        <v>284</v>
      </c>
      <c r="E24" s="2">
        <v>3</v>
      </c>
      <c r="F24" s="2">
        <v>1.2658227848101267</v>
      </c>
      <c r="G24" s="2">
        <v>1.2820512820512822</v>
      </c>
      <c r="H24" s="2">
        <v>18.8034188034188</v>
      </c>
    </row>
    <row r="25" spans="4:8" ht="12.75">
      <c r="D25" s="2" t="s">
        <v>285</v>
      </c>
      <c r="E25" s="2">
        <v>3</v>
      </c>
      <c r="F25" s="2">
        <v>1.2658227848101267</v>
      </c>
      <c r="G25" s="2">
        <v>1.2820512820512822</v>
      </c>
      <c r="H25" s="2">
        <v>20.08547008547008</v>
      </c>
    </row>
    <row r="26" spans="4:8" ht="12.75">
      <c r="D26" s="2" t="s">
        <v>286</v>
      </c>
      <c r="E26" s="2">
        <v>3</v>
      </c>
      <c r="F26" s="2">
        <v>1.2658227848101267</v>
      </c>
      <c r="G26" s="2">
        <v>1.2820512820512822</v>
      </c>
      <c r="H26" s="2">
        <v>21.367521367521363</v>
      </c>
    </row>
    <row r="27" spans="4:8" ht="12.75">
      <c r="D27" s="2" t="s">
        <v>287</v>
      </c>
      <c r="E27" s="2">
        <v>18</v>
      </c>
      <c r="F27" s="2">
        <v>7.594936708860759</v>
      </c>
      <c r="G27" s="2">
        <v>7.6923076923076925</v>
      </c>
      <c r="H27" s="2">
        <v>29.059829059829056</v>
      </c>
    </row>
    <row r="28" spans="4:8" ht="12.75">
      <c r="D28" s="2" t="s">
        <v>264</v>
      </c>
      <c r="E28" s="2">
        <v>4</v>
      </c>
      <c r="F28" s="2">
        <v>1.6877637130801688</v>
      </c>
      <c r="G28" s="2">
        <v>1.7094017094017093</v>
      </c>
      <c r="H28" s="2">
        <v>30.769230769230766</v>
      </c>
    </row>
    <row r="29" spans="4:8" ht="12.75">
      <c r="D29" s="2" t="s">
        <v>169</v>
      </c>
      <c r="E29" s="2">
        <v>28</v>
      </c>
      <c r="F29" s="2">
        <v>11.814345991561181</v>
      </c>
      <c r="G29" s="2">
        <v>11.965811965811966</v>
      </c>
      <c r="H29" s="2">
        <v>42.73504273504273</v>
      </c>
    </row>
    <row r="30" spans="4:8" ht="12.75">
      <c r="D30" s="2" t="s">
        <v>15</v>
      </c>
      <c r="E30" s="2">
        <v>134</v>
      </c>
      <c r="F30" s="2">
        <v>56.540084388185655</v>
      </c>
      <c r="G30" s="2">
        <v>57.26495726495727</v>
      </c>
      <c r="H30" s="2">
        <v>100</v>
      </c>
    </row>
    <row r="31" spans="4:7" ht="12.75">
      <c r="D31" s="2" t="s">
        <v>28</v>
      </c>
      <c r="E31" s="2">
        <v>234</v>
      </c>
      <c r="F31" s="2">
        <v>98.73417721518987</v>
      </c>
      <c r="G31" s="2">
        <v>100</v>
      </c>
    </row>
    <row r="32" spans="3:6" ht="12.75">
      <c r="C32" s="2" t="s">
        <v>250</v>
      </c>
      <c r="D32" s="2" t="s">
        <v>251</v>
      </c>
      <c r="E32" s="2">
        <v>3</v>
      </c>
      <c r="F32" s="2">
        <v>1.2658227848101267</v>
      </c>
    </row>
    <row r="33" spans="3:6" ht="12.75">
      <c r="C33" s="2" t="s">
        <v>28</v>
      </c>
      <c r="E33" s="2">
        <v>237</v>
      </c>
      <c r="F33" s="2">
        <v>100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B4:K48"/>
  <sheetViews>
    <sheetView workbookViewId="0" topLeftCell="A1">
      <selection activeCell="J5" sqref="J5:K48"/>
    </sheetView>
  </sheetViews>
  <sheetFormatPr defaultColWidth="9.140625" defaultRowHeight="12.75"/>
  <cols>
    <col min="1" max="3" width="9.140625" style="2" customWidth="1"/>
    <col min="4" max="4" width="11.00390625" style="2" customWidth="1"/>
    <col min="5" max="16384" width="9.140625" style="2" customWidth="1"/>
  </cols>
  <sheetData>
    <row r="4" ht="12.75">
      <c r="C4" s="2" t="s">
        <v>291</v>
      </c>
    </row>
    <row r="5" spans="5:11" ht="12.75">
      <c r="E5" s="2" t="s">
        <v>23</v>
      </c>
      <c r="F5" s="2" t="s">
        <v>24</v>
      </c>
      <c r="G5" s="2" t="s">
        <v>25</v>
      </c>
      <c r="H5" s="2" t="s">
        <v>26</v>
      </c>
      <c r="J5" s="2" t="s">
        <v>292</v>
      </c>
      <c r="K5" s="2" t="s">
        <v>23</v>
      </c>
    </row>
    <row r="6" spans="3:11" ht="12.75">
      <c r="C6" s="2" t="s">
        <v>27</v>
      </c>
      <c r="D6" s="2">
        <v>0</v>
      </c>
      <c r="E6" s="2">
        <v>22</v>
      </c>
      <c r="F6" s="2">
        <v>9.282700421940929</v>
      </c>
      <c r="G6" s="2">
        <v>9.361702127659575</v>
      </c>
      <c r="H6" s="2">
        <v>9.361702127659575</v>
      </c>
      <c r="J6" s="2">
        <v>14</v>
      </c>
      <c r="K6" s="2">
        <v>6</v>
      </c>
    </row>
    <row r="7" spans="4:11" ht="12.75">
      <c r="D7" s="2">
        <v>14</v>
      </c>
      <c r="E7" s="2">
        <v>6</v>
      </c>
      <c r="F7" s="2">
        <v>2.5316455696202533</v>
      </c>
      <c r="G7" s="2">
        <v>2.5531914893617023</v>
      </c>
      <c r="H7" s="2">
        <v>11.914893617021276</v>
      </c>
      <c r="J7" s="2">
        <v>15</v>
      </c>
      <c r="K7" s="2">
        <v>11</v>
      </c>
    </row>
    <row r="8" spans="4:11" ht="12.75">
      <c r="D8" s="2">
        <v>15</v>
      </c>
      <c r="E8" s="2">
        <v>11</v>
      </c>
      <c r="F8" s="2">
        <v>4.641350210970464</v>
      </c>
      <c r="G8" s="2">
        <v>4.680851063829787</v>
      </c>
      <c r="H8" s="2">
        <v>16.595744680851062</v>
      </c>
      <c r="J8" s="2">
        <v>16</v>
      </c>
      <c r="K8" s="2">
        <v>30</v>
      </c>
    </row>
    <row r="9" spans="4:11" ht="12.75">
      <c r="D9" s="2">
        <v>16</v>
      </c>
      <c r="E9" s="2">
        <v>30</v>
      </c>
      <c r="F9" s="2">
        <v>12.658227848101266</v>
      </c>
      <c r="G9" s="2">
        <v>12.76595744680851</v>
      </c>
      <c r="H9" s="2">
        <v>29.361702127659573</v>
      </c>
      <c r="J9" s="2">
        <v>17</v>
      </c>
      <c r="K9" s="2">
        <v>15</v>
      </c>
    </row>
    <row r="10" spans="2:11" ht="12.75">
      <c r="B10" s="2">
        <f>2+4+22</f>
        <v>28</v>
      </c>
      <c r="D10" s="2">
        <v>17</v>
      </c>
      <c r="E10" s="2">
        <v>15</v>
      </c>
      <c r="F10" s="2">
        <v>6.329113924050633</v>
      </c>
      <c r="G10" s="2">
        <v>6.382978723404255</v>
      </c>
      <c r="H10" s="2">
        <v>35.744680851063826</v>
      </c>
      <c r="J10" s="2">
        <v>18</v>
      </c>
      <c r="K10" s="2">
        <v>24</v>
      </c>
    </row>
    <row r="11" spans="2:11" ht="12.75">
      <c r="B11" s="2">
        <f>237-28</f>
        <v>209</v>
      </c>
      <c r="D11" s="2">
        <v>18</v>
      </c>
      <c r="E11" s="2">
        <v>24</v>
      </c>
      <c r="F11" s="2">
        <v>10.126582278481013</v>
      </c>
      <c r="G11" s="2">
        <v>10.212765957446809</v>
      </c>
      <c r="H11" s="2">
        <v>45.95744680851063</v>
      </c>
      <c r="J11" s="2">
        <v>19</v>
      </c>
      <c r="K11" s="2">
        <v>8</v>
      </c>
    </row>
    <row r="12" spans="4:11" ht="12.75">
      <c r="D12" s="2">
        <v>19</v>
      </c>
      <c r="E12" s="2">
        <v>8</v>
      </c>
      <c r="F12" s="2">
        <v>3.3755274261603376</v>
      </c>
      <c r="G12" s="2">
        <v>3.404255319148936</v>
      </c>
      <c r="H12" s="2">
        <v>49.36170212765957</v>
      </c>
      <c r="J12" s="2">
        <v>20</v>
      </c>
      <c r="K12" s="2">
        <v>8</v>
      </c>
    </row>
    <row r="13" spans="4:11" ht="12.75">
      <c r="D13" s="2">
        <v>20</v>
      </c>
      <c r="E13" s="2">
        <v>8</v>
      </c>
      <c r="F13" s="2">
        <v>3.3755274261603376</v>
      </c>
      <c r="G13" s="2">
        <v>3.404255319148936</v>
      </c>
      <c r="H13" s="2">
        <v>52.76595744680851</v>
      </c>
      <c r="J13" s="2">
        <v>21</v>
      </c>
      <c r="K13" s="2">
        <v>32</v>
      </c>
    </row>
    <row r="14" spans="4:11" ht="12.75">
      <c r="D14" s="2">
        <v>21</v>
      </c>
      <c r="E14" s="2">
        <v>32</v>
      </c>
      <c r="F14" s="2">
        <v>13.50210970464135</v>
      </c>
      <c r="G14" s="2">
        <v>13.617021276595745</v>
      </c>
      <c r="H14" s="2">
        <v>66.38297872340425</v>
      </c>
      <c r="J14" s="2">
        <v>22</v>
      </c>
      <c r="K14" s="2">
        <v>21</v>
      </c>
    </row>
    <row r="15" spans="4:11" ht="12.75">
      <c r="D15" s="2">
        <v>22</v>
      </c>
      <c r="E15" s="2">
        <v>21</v>
      </c>
      <c r="F15" s="2">
        <v>8.860759493670885</v>
      </c>
      <c r="G15" s="2">
        <v>8.936170212765957</v>
      </c>
      <c r="H15" s="2">
        <v>75.31914893617021</v>
      </c>
      <c r="J15" s="2">
        <v>23</v>
      </c>
      <c r="K15" s="2">
        <v>15</v>
      </c>
    </row>
    <row r="16" spans="4:11" ht="12.75">
      <c r="D16" s="2">
        <v>23</v>
      </c>
      <c r="E16" s="2">
        <v>15</v>
      </c>
      <c r="F16" s="2">
        <v>6.329113924050633</v>
      </c>
      <c r="G16" s="2">
        <v>6.382978723404255</v>
      </c>
      <c r="H16" s="2">
        <v>81.70212765957446</v>
      </c>
      <c r="J16" s="2">
        <v>24</v>
      </c>
      <c r="K16" s="2">
        <v>7</v>
      </c>
    </row>
    <row r="17" spans="4:11" ht="12.75">
      <c r="D17" s="2">
        <v>24</v>
      </c>
      <c r="E17" s="2">
        <v>7</v>
      </c>
      <c r="F17" s="2">
        <v>2.9535864978902953</v>
      </c>
      <c r="G17" s="2">
        <v>2.978723404255319</v>
      </c>
      <c r="H17" s="2">
        <v>84.68085106382978</v>
      </c>
      <c r="J17" s="2">
        <v>25</v>
      </c>
      <c r="K17" s="2">
        <v>6</v>
      </c>
    </row>
    <row r="18" spans="4:11" ht="12.75">
      <c r="D18" s="2">
        <v>25</v>
      </c>
      <c r="E18" s="2">
        <v>6</v>
      </c>
      <c r="F18" s="2">
        <v>2.5316455696202533</v>
      </c>
      <c r="G18" s="2">
        <v>2.5531914893617023</v>
      </c>
      <c r="H18" s="2">
        <v>87.23404255319149</v>
      </c>
      <c r="J18" s="2">
        <v>26</v>
      </c>
      <c r="K18" s="2">
        <v>2</v>
      </c>
    </row>
    <row r="19" spans="4:11" ht="12.75">
      <c r="D19" s="2">
        <v>26</v>
      </c>
      <c r="E19" s="2">
        <v>2</v>
      </c>
      <c r="F19" s="2">
        <v>0.8438818565400844</v>
      </c>
      <c r="G19" s="2">
        <v>0.851063829787234</v>
      </c>
      <c r="H19" s="2">
        <v>88.08510638297872</v>
      </c>
      <c r="J19" s="2">
        <v>27</v>
      </c>
      <c r="K19" s="2">
        <v>2</v>
      </c>
    </row>
    <row r="20" spans="4:11" ht="12.75">
      <c r="D20" s="2">
        <v>27</v>
      </c>
      <c r="E20" s="2">
        <v>2</v>
      </c>
      <c r="F20" s="2">
        <v>0.8438818565400844</v>
      </c>
      <c r="G20" s="2">
        <v>0.851063829787234</v>
      </c>
      <c r="H20" s="2">
        <v>88.93617021276596</v>
      </c>
      <c r="J20" s="2">
        <v>28</v>
      </c>
      <c r="K20" s="2">
        <v>2</v>
      </c>
    </row>
    <row r="21" spans="4:11" ht="12.75">
      <c r="D21" s="2">
        <v>28</v>
      </c>
      <c r="E21" s="2">
        <v>2</v>
      </c>
      <c r="F21" s="2">
        <v>0.8438818565400844</v>
      </c>
      <c r="G21" s="2">
        <v>0.851063829787234</v>
      </c>
      <c r="H21" s="2">
        <v>89.7872340425532</v>
      </c>
      <c r="J21" s="2">
        <v>29</v>
      </c>
      <c r="K21" s="2">
        <v>1</v>
      </c>
    </row>
    <row r="22" spans="4:11" ht="12.75">
      <c r="D22" s="2">
        <v>29</v>
      </c>
      <c r="E22" s="2">
        <v>1</v>
      </c>
      <c r="F22" s="2">
        <v>0.4219409282700422</v>
      </c>
      <c r="G22" s="2">
        <v>0.425531914893617</v>
      </c>
      <c r="H22" s="2">
        <v>90.2127659574468</v>
      </c>
      <c r="J22" s="2">
        <v>30</v>
      </c>
      <c r="K22" s="2">
        <v>3</v>
      </c>
    </row>
    <row r="23" spans="4:11" ht="12.75">
      <c r="D23" s="2">
        <v>30</v>
      </c>
      <c r="E23" s="2">
        <v>3</v>
      </c>
      <c r="F23" s="2">
        <v>1.2658227848101267</v>
      </c>
      <c r="G23" s="2">
        <v>1.2765957446808511</v>
      </c>
      <c r="H23" s="2">
        <v>91.48936170212765</v>
      </c>
      <c r="J23" s="2">
        <v>31</v>
      </c>
      <c r="K23" s="2">
        <v>0</v>
      </c>
    </row>
    <row r="24" spans="4:11" ht="12.75">
      <c r="D24" s="2">
        <v>32</v>
      </c>
      <c r="E24" s="2">
        <v>1</v>
      </c>
      <c r="F24" s="2">
        <v>0.4219409282700422</v>
      </c>
      <c r="G24" s="2">
        <v>0.425531914893617</v>
      </c>
      <c r="H24" s="2">
        <v>91.91489361702126</v>
      </c>
      <c r="J24" s="2">
        <v>32</v>
      </c>
      <c r="K24" s="2">
        <v>1</v>
      </c>
    </row>
    <row r="25" spans="4:11" ht="12.75">
      <c r="D25" s="2">
        <v>34</v>
      </c>
      <c r="E25" s="2">
        <v>2</v>
      </c>
      <c r="F25" s="2">
        <v>0.8438818565400844</v>
      </c>
      <c r="G25" s="2">
        <v>0.851063829787234</v>
      </c>
      <c r="H25" s="2">
        <v>92.7659574468085</v>
      </c>
      <c r="J25" s="2">
        <v>33</v>
      </c>
      <c r="K25" s="2">
        <v>0</v>
      </c>
    </row>
    <row r="26" spans="4:11" ht="12.75">
      <c r="D26" s="2">
        <v>36</v>
      </c>
      <c r="E26" s="2">
        <v>1</v>
      </c>
      <c r="F26" s="2">
        <v>0.4219409282700422</v>
      </c>
      <c r="G26" s="2">
        <v>0.425531914893617</v>
      </c>
      <c r="H26" s="2">
        <v>93.19148936170211</v>
      </c>
      <c r="J26" s="2">
        <v>34</v>
      </c>
      <c r="K26" s="2">
        <v>2</v>
      </c>
    </row>
    <row r="27" spans="4:11" ht="12.75">
      <c r="D27" s="2">
        <v>37</v>
      </c>
      <c r="E27" s="2">
        <v>1</v>
      </c>
      <c r="F27" s="2">
        <v>0.4219409282700422</v>
      </c>
      <c r="G27" s="2">
        <v>0.425531914893617</v>
      </c>
      <c r="H27" s="2">
        <v>93.61702127659572</v>
      </c>
      <c r="J27" s="2">
        <v>35</v>
      </c>
      <c r="K27" s="2">
        <v>0</v>
      </c>
    </row>
    <row r="28" spans="4:11" ht="12.75">
      <c r="D28" s="2">
        <v>38</v>
      </c>
      <c r="E28" s="2">
        <v>2</v>
      </c>
      <c r="F28" s="2">
        <v>0.8438818565400844</v>
      </c>
      <c r="G28" s="2">
        <v>0.851063829787234</v>
      </c>
      <c r="H28" s="2">
        <v>94.46808510638296</v>
      </c>
      <c r="J28" s="2">
        <v>36</v>
      </c>
      <c r="K28" s="2">
        <v>1</v>
      </c>
    </row>
    <row r="29" spans="4:11" ht="12.75">
      <c r="D29" s="2">
        <v>39</v>
      </c>
      <c r="E29" s="2">
        <v>1</v>
      </c>
      <c r="F29" s="2">
        <v>0.4219409282700422</v>
      </c>
      <c r="G29" s="2">
        <v>0.425531914893617</v>
      </c>
      <c r="H29" s="2">
        <v>94.89361702127657</v>
      </c>
      <c r="J29" s="2">
        <v>37</v>
      </c>
      <c r="K29" s="2">
        <v>1</v>
      </c>
    </row>
    <row r="30" spans="4:11" ht="12.75">
      <c r="D30" s="2">
        <v>40</v>
      </c>
      <c r="E30" s="2">
        <v>1</v>
      </c>
      <c r="F30" s="2">
        <v>0.4219409282700422</v>
      </c>
      <c r="G30" s="2">
        <v>0.425531914893617</v>
      </c>
      <c r="H30" s="2">
        <v>95.31914893617018</v>
      </c>
      <c r="J30" s="2">
        <v>38</v>
      </c>
      <c r="K30" s="2">
        <v>2</v>
      </c>
    </row>
    <row r="31" spans="4:11" ht="12.75">
      <c r="D31" s="2">
        <v>41</v>
      </c>
      <c r="E31" s="2">
        <v>1</v>
      </c>
      <c r="F31" s="2">
        <v>0.4219409282700422</v>
      </c>
      <c r="G31" s="2">
        <v>0.425531914893617</v>
      </c>
      <c r="H31" s="2">
        <v>95.74468085106379</v>
      </c>
      <c r="J31" s="2">
        <v>39</v>
      </c>
      <c r="K31" s="2">
        <v>1</v>
      </c>
    </row>
    <row r="32" spans="4:11" ht="12.75">
      <c r="D32" s="2">
        <v>42</v>
      </c>
      <c r="E32" s="2">
        <v>1</v>
      </c>
      <c r="F32" s="2">
        <v>0.4219409282700422</v>
      </c>
      <c r="G32" s="2">
        <v>0.425531914893617</v>
      </c>
      <c r="H32" s="2">
        <v>96.1702127659574</v>
      </c>
      <c r="J32" s="2">
        <v>40</v>
      </c>
      <c r="K32" s="2">
        <v>1</v>
      </c>
    </row>
    <row r="33" spans="4:11" ht="12.75">
      <c r="D33" s="2">
        <v>45</v>
      </c>
      <c r="E33" s="2">
        <v>1</v>
      </c>
      <c r="F33" s="2">
        <v>0.4219409282700422</v>
      </c>
      <c r="G33" s="2">
        <v>0.425531914893617</v>
      </c>
      <c r="H33" s="2">
        <v>96.59574468085101</v>
      </c>
      <c r="J33" s="2">
        <v>41</v>
      </c>
      <c r="K33" s="2">
        <v>1</v>
      </c>
    </row>
    <row r="34" spans="4:11" ht="12.75">
      <c r="D34" s="2">
        <v>48</v>
      </c>
      <c r="E34" s="2">
        <v>1</v>
      </c>
      <c r="F34" s="2">
        <v>0.4219409282700422</v>
      </c>
      <c r="G34" s="2">
        <v>0.425531914893617</v>
      </c>
      <c r="H34" s="2">
        <v>97.02127659574462</v>
      </c>
      <c r="J34" s="2">
        <v>42</v>
      </c>
      <c r="K34" s="2">
        <v>1</v>
      </c>
    </row>
    <row r="35" spans="4:11" ht="12.75">
      <c r="D35" s="2">
        <v>49</v>
      </c>
      <c r="E35" s="2">
        <v>1</v>
      </c>
      <c r="F35" s="2">
        <v>0.4219409282700422</v>
      </c>
      <c r="G35" s="2">
        <v>0.425531914893617</v>
      </c>
      <c r="H35" s="2">
        <v>97.44680851063823</v>
      </c>
      <c r="J35" s="2">
        <v>43</v>
      </c>
      <c r="K35" s="2">
        <v>0</v>
      </c>
    </row>
    <row r="36" spans="4:11" ht="12.75">
      <c r="D36" s="2">
        <v>53</v>
      </c>
      <c r="E36" s="2">
        <v>1</v>
      </c>
      <c r="F36" s="2">
        <v>0.4219409282700422</v>
      </c>
      <c r="G36" s="2">
        <v>0.425531914893617</v>
      </c>
      <c r="H36" s="2">
        <v>97.87234042553185</v>
      </c>
      <c r="J36" s="2">
        <v>44</v>
      </c>
      <c r="K36" s="2">
        <v>0</v>
      </c>
    </row>
    <row r="37" spans="4:11" ht="12.75">
      <c r="D37" s="2">
        <v>56</v>
      </c>
      <c r="E37" s="2">
        <v>1</v>
      </c>
      <c r="F37" s="2">
        <v>0.4219409282700422</v>
      </c>
      <c r="G37" s="2">
        <v>0.425531914893617</v>
      </c>
      <c r="H37" s="2">
        <v>98.29787234042546</v>
      </c>
      <c r="J37" s="2">
        <v>45</v>
      </c>
      <c r="K37" s="2">
        <v>1</v>
      </c>
    </row>
    <row r="38" spans="4:11" ht="12.75">
      <c r="D38" s="2">
        <v>1949</v>
      </c>
      <c r="E38" s="2">
        <v>1</v>
      </c>
      <c r="F38" s="2">
        <v>0.4219409282700422</v>
      </c>
      <c r="G38" s="2">
        <v>0.425531914893617</v>
      </c>
      <c r="H38" s="2">
        <v>98.72340425531907</v>
      </c>
      <c r="J38" s="2">
        <v>46</v>
      </c>
      <c r="K38" s="2">
        <v>0</v>
      </c>
    </row>
    <row r="39" spans="4:11" ht="12.75">
      <c r="D39" s="2">
        <v>1968</v>
      </c>
      <c r="E39" s="2">
        <v>1</v>
      </c>
      <c r="F39" s="2">
        <v>0.4219409282700422</v>
      </c>
      <c r="G39" s="2">
        <v>0.425531914893617</v>
      </c>
      <c r="H39" s="2">
        <v>99.14893617021268</v>
      </c>
      <c r="J39" s="2">
        <v>47</v>
      </c>
      <c r="K39" s="2">
        <v>0</v>
      </c>
    </row>
    <row r="40" spans="4:11" ht="12.75">
      <c r="D40" s="2">
        <v>1972</v>
      </c>
      <c r="E40" s="2">
        <v>1</v>
      </c>
      <c r="F40" s="2">
        <v>0.4219409282700422</v>
      </c>
      <c r="G40" s="2">
        <v>0.425531914893617</v>
      </c>
      <c r="H40" s="2">
        <v>99.57446808510629</v>
      </c>
      <c r="J40" s="2">
        <v>48</v>
      </c>
      <c r="K40" s="2">
        <v>1</v>
      </c>
    </row>
    <row r="41" spans="4:11" ht="12.75">
      <c r="D41" s="2">
        <v>1977</v>
      </c>
      <c r="E41" s="2">
        <v>1</v>
      </c>
      <c r="F41" s="2">
        <v>0.4219409282700422</v>
      </c>
      <c r="G41" s="2">
        <v>0.425531914893617</v>
      </c>
      <c r="H41" s="2">
        <v>99.9999999999999</v>
      </c>
      <c r="J41" s="2">
        <v>49</v>
      </c>
      <c r="K41" s="2">
        <v>1</v>
      </c>
    </row>
    <row r="42" spans="4:11" ht="12.75">
      <c r="D42" s="2" t="s">
        <v>28</v>
      </c>
      <c r="E42" s="2">
        <v>235</v>
      </c>
      <c r="F42" s="2">
        <v>99.15611814345992</v>
      </c>
      <c r="G42" s="2">
        <v>100</v>
      </c>
      <c r="J42" s="2">
        <v>50</v>
      </c>
      <c r="K42" s="2">
        <v>0</v>
      </c>
    </row>
    <row r="43" spans="3:11" ht="12.75">
      <c r="C43" s="2" t="s">
        <v>250</v>
      </c>
      <c r="D43" s="2" t="s">
        <v>251</v>
      </c>
      <c r="E43" s="2">
        <v>2</v>
      </c>
      <c r="F43" s="2">
        <v>0.8438818565400844</v>
      </c>
      <c r="J43" s="2">
        <v>51</v>
      </c>
      <c r="K43" s="2">
        <v>0</v>
      </c>
    </row>
    <row r="44" spans="3:11" ht="12.75">
      <c r="C44" s="2" t="s">
        <v>28</v>
      </c>
      <c r="E44" s="2">
        <v>237</v>
      </c>
      <c r="F44" s="2">
        <v>100</v>
      </c>
      <c r="J44" s="2">
        <v>52</v>
      </c>
      <c r="K44" s="2">
        <v>0</v>
      </c>
    </row>
    <row r="45" spans="10:11" ht="12.75">
      <c r="J45" s="2">
        <v>53</v>
      </c>
      <c r="K45" s="2">
        <v>1</v>
      </c>
    </row>
    <row r="46" spans="10:11" ht="12.75">
      <c r="J46" s="2">
        <v>54</v>
      </c>
      <c r="K46" s="2">
        <v>0</v>
      </c>
    </row>
    <row r="47" spans="10:11" ht="12.75">
      <c r="J47" s="2">
        <v>55</v>
      </c>
      <c r="K47" s="2">
        <v>0</v>
      </c>
    </row>
    <row r="48" spans="10:11" ht="12.75">
      <c r="J48" s="2">
        <v>56</v>
      </c>
      <c r="K48" s="2">
        <v>1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D5:M20"/>
  <sheetViews>
    <sheetView workbookViewId="0" topLeftCell="A1">
      <selection activeCell="K9" sqref="K9:M19"/>
    </sheetView>
  </sheetViews>
  <sheetFormatPr defaultColWidth="8.00390625" defaultRowHeight="12.75"/>
  <cols>
    <col min="1" max="16384" width="8.00390625" style="2" customWidth="1"/>
  </cols>
  <sheetData>
    <row r="5" ht="12.75">
      <c r="D5" s="2" t="s">
        <v>293</v>
      </c>
    </row>
    <row r="6" spans="6:9" ht="12.75">
      <c r="F6" s="2" t="s">
        <v>23</v>
      </c>
      <c r="G6" s="2" t="s">
        <v>24</v>
      </c>
      <c r="H6" s="2" t="s">
        <v>25</v>
      </c>
      <c r="I6" s="2" t="s">
        <v>26</v>
      </c>
    </row>
    <row r="7" spans="4:9" ht="12.75">
      <c r="D7" s="2" t="s">
        <v>27</v>
      </c>
      <c r="E7" s="2">
        <v>0</v>
      </c>
      <c r="F7" s="2">
        <v>29</v>
      </c>
      <c r="G7" s="2">
        <v>12.236286919831224</v>
      </c>
      <c r="H7" s="2">
        <v>12.236286919831224</v>
      </c>
      <c r="I7" s="2">
        <v>12.236286919831224</v>
      </c>
    </row>
    <row r="8" spans="5:9" ht="12.75">
      <c r="E8" s="2">
        <v>1</v>
      </c>
      <c r="F8" s="2">
        <v>124</v>
      </c>
      <c r="G8" s="2">
        <v>52.32067510548523</v>
      </c>
      <c r="H8" s="2">
        <v>52.32067510548523</v>
      </c>
      <c r="I8" s="2">
        <v>64.55696202531645</v>
      </c>
    </row>
    <row r="9" spans="5:13" ht="12.75">
      <c r="E9" s="2">
        <v>2</v>
      </c>
      <c r="F9" s="2">
        <v>49</v>
      </c>
      <c r="G9" s="2">
        <v>20.675105485232066</v>
      </c>
      <c r="H9" s="2">
        <v>20.675105485232066</v>
      </c>
      <c r="I9" s="2">
        <v>85.23206751054852</v>
      </c>
      <c r="L9" s="2" t="s">
        <v>294</v>
      </c>
      <c r="M9" s="2" t="s">
        <v>295</v>
      </c>
    </row>
    <row r="10" spans="5:13" ht="12.75">
      <c r="E10" s="2">
        <v>3</v>
      </c>
      <c r="F10" s="2">
        <v>17</v>
      </c>
      <c r="G10" s="2">
        <v>7.172995780590718</v>
      </c>
      <c r="H10" s="2">
        <v>7.172995780590718</v>
      </c>
      <c r="I10" s="2">
        <v>92.40506329113923</v>
      </c>
      <c r="K10" s="2">
        <v>1</v>
      </c>
      <c r="L10" s="2">
        <v>124</v>
      </c>
      <c r="M10" s="3">
        <f>(L10/208)*100</f>
        <v>59.61538461538461</v>
      </c>
    </row>
    <row r="11" spans="5:13" ht="12.75">
      <c r="E11" s="2">
        <v>4</v>
      </c>
      <c r="F11" s="2">
        <v>10</v>
      </c>
      <c r="G11" s="2">
        <v>4.219409282700422</v>
      </c>
      <c r="H11" s="2">
        <v>4.219409282700422</v>
      </c>
      <c r="I11" s="2">
        <v>96.62447257383965</v>
      </c>
      <c r="K11" s="2">
        <v>2</v>
      </c>
      <c r="L11" s="2">
        <v>49</v>
      </c>
      <c r="M11" s="3">
        <f aca="true" t="shared" si="0" ref="M11:M17">(L11/208)*100</f>
        <v>23.557692307692307</v>
      </c>
    </row>
    <row r="12" spans="5:13" ht="12.75">
      <c r="E12" s="2">
        <v>5</v>
      </c>
      <c r="F12" s="2">
        <v>3</v>
      </c>
      <c r="G12" s="2">
        <v>1.2658227848101267</v>
      </c>
      <c r="H12" s="2">
        <v>1.2658227848101267</v>
      </c>
      <c r="I12" s="2">
        <v>97.89029535864978</v>
      </c>
      <c r="K12" s="2">
        <v>3</v>
      </c>
      <c r="L12" s="2">
        <v>17</v>
      </c>
      <c r="M12" s="3">
        <f t="shared" si="0"/>
        <v>8.173076923076923</v>
      </c>
    </row>
    <row r="13" spans="5:13" ht="12.75">
      <c r="E13" s="2">
        <v>6</v>
      </c>
      <c r="F13" s="2">
        <v>2</v>
      </c>
      <c r="G13" s="2">
        <v>0.8438818565400844</v>
      </c>
      <c r="H13" s="2">
        <v>0.8438818565400844</v>
      </c>
      <c r="I13" s="2">
        <v>98.73417721518986</v>
      </c>
      <c r="K13" s="2">
        <v>4</v>
      </c>
      <c r="L13" s="2">
        <v>10</v>
      </c>
      <c r="M13" s="3">
        <f t="shared" si="0"/>
        <v>4.807692307692308</v>
      </c>
    </row>
    <row r="14" spans="5:13" ht="12.75">
      <c r="E14" s="2">
        <v>7</v>
      </c>
      <c r="F14" s="2">
        <v>2</v>
      </c>
      <c r="G14" s="2">
        <v>0.8438818565400844</v>
      </c>
      <c r="H14" s="2">
        <v>0.8438818565400844</v>
      </c>
      <c r="I14" s="2">
        <v>99.57805907172994</v>
      </c>
      <c r="K14" s="2">
        <v>5</v>
      </c>
      <c r="L14" s="2">
        <v>3</v>
      </c>
      <c r="M14" s="3">
        <f t="shared" si="0"/>
        <v>1.4423076923076923</v>
      </c>
    </row>
    <row r="15" spans="5:13" ht="12.75">
      <c r="E15" s="2">
        <v>8</v>
      </c>
      <c r="F15" s="2">
        <v>1</v>
      </c>
      <c r="G15" s="2">
        <v>0.4219409282700422</v>
      </c>
      <c r="H15" s="2">
        <v>0.4219409282700422</v>
      </c>
      <c r="I15" s="2">
        <v>100</v>
      </c>
      <c r="K15" s="2">
        <v>6</v>
      </c>
      <c r="L15" s="2">
        <v>2</v>
      </c>
      <c r="M15" s="3">
        <f t="shared" si="0"/>
        <v>0.9615384615384616</v>
      </c>
    </row>
    <row r="16" spans="5:13" ht="12.75">
      <c r="E16" s="2" t="s">
        <v>28</v>
      </c>
      <c r="F16" s="2">
        <v>237</v>
      </c>
      <c r="G16" s="2">
        <v>100</v>
      </c>
      <c r="H16" s="2">
        <v>100</v>
      </c>
      <c r="K16" s="2">
        <v>7</v>
      </c>
      <c r="L16" s="2">
        <v>2</v>
      </c>
      <c r="M16" s="3">
        <f t="shared" si="0"/>
        <v>0.9615384615384616</v>
      </c>
    </row>
    <row r="17" spans="11:13" ht="12.75">
      <c r="K17" s="2">
        <v>8</v>
      </c>
      <c r="L17" s="2">
        <v>1</v>
      </c>
      <c r="M17" s="3">
        <f t="shared" si="0"/>
        <v>0.4807692307692308</v>
      </c>
    </row>
    <row r="19" spans="11:13" ht="12.75">
      <c r="K19" s="2" t="s">
        <v>296</v>
      </c>
      <c r="L19" s="2">
        <v>208</v>
      </c>
      <c r="M19" s="5">
        <v>1</v>
      </c>
    </row>
    <row r="20" ht="12.75">
      <c r="F20" s="2">
        <f>237-29</f>
        <v>208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C5:H10"/>
  <sheetViews>
    <sheetView workbookViewId="0" topLeftCell="A1">
      <selection activeCell="D16" sqref="D16"/>
    </sheetView>
  </sheetViews>
  <sheetFormatPr defaultColWidth="8.00390625" defaultRowHeight="12.75"/>
  <cols>
    <col min="1" max="16384" width="8.00390625" style="2" customWidth="1"/>
  </cols>
  <sheetData>
    <row r="5" ht="12.75">
      <c r="C5" s="2" t="s">
        <v>297</v>
      </c>
    </row>
    <row r="6" spans="5:8" ht="12.75">
      <c r="E6" s="2" t="s">
        <v>23</v>
      </c>
      <c r="F6" s="2" t="s">
        <v>24</v>
      </c>
      <c r="G6" s="2" t="s">
        <v>25</v>
      </c>
      <c r="H6" s="2" t="s">
        <v>26</v>
      </c>
    </row>
    <row r="7" spans="3:8" ht="12.75">
      <c r="C7" s="2" t="s">
        <v>27</v>
      </c>
      <c r="D7" s="2" t="s">
        <v>62</v>
      </c>
      <c r="E7" s="2">
        <v>101</v>
      </c>
      <c r="F7" s="2">
        <v>42.61603375527426</v>
      </c>
      <c r="G7" s="2">
        <v>42.61603375527426</v>
      </c>
      <c r="H7" s="2">
        <v>42.61603375527426</v>
      </c>
    </row>
    <row r="8" spans="4:8" ht="12.75">
      <c r="D8" s="2" t="s">
        <v>63</v>
      </c>
      <c r="E8" s="2">
        <v>134</v>
      </c>
      <c r="F8" s="2">
        <v>56.540084388185655</v>
      </c>
      <c r="G8" s="2">
        <v>56.540084388185655</v>
      </c>
      <c r="H8" s="2">
        <v>99.1561181434599</v>
      </c>
    </row>
    <row r="9" spans="4:8" ht="12.75">
      <c r="D9" s="2" t="s">
        <v>15</v>
      </c>
      <c r="E9" s="2">
        <v>2</v>
      </c>
      <c r="F9" s="2">
        <v>0.8438818565400844</v>
      </c>
      <c r="G9" s="2">
        <v>0.8438818565400844</v>
      </c>
      <c r="H9" s="2">
        <v>100</v>
      </c>
    </row>
    <row r="10" spans="4:7" ht="12.75">
      <c r="D10" s="2" t="s">
        <v>28</v>
      </c>
      <c r="E10" s="2">
        <v>237</v>
      </c>
      <c r="F10" s="2">
        <v>100</v>
      </c>
      <c r="G10" s="2">
        <v>100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D5:I19"/>
  <sheetViews>
    <sheetView workbookViewId="0" topLeftCell="A1">
      <selection activeCell="E7" sqref="E7:F14"/>
    </sheetView>
  </sheetViews>
  <sheetFormatPr defaultColWidth="9.140625" defaultRowHeight="12.75"/>
  <cols>
    <col min="1" max="4" width="8.00390625" style="2" customWidth="1"/>
    <col min="5" max="5" width="28.421875" style="2" customWidth="1"/>
    <col min="6" max="16384" width="8.00390625" style="2" customWidth="1"/>
  </cols>
  <sheetData>
    <row r="5" ht="12.75">
      <c r="D5" s="2" t="s">
        <v>298</v>
      </c>
    </row>
    <row r="6" spans="6:9" ht="12.75">
      <c r="F6" s="2" t="s">
        <v>23</v>
      </c>
      <c r="G6" s="2" t="s">
        <v>24</v>
      </c>
      <c r="H6" s="2" t="s">
        <v>25</v>
      </c>
      <c r="I6" s="2" t="s">
        <v>26</v>
      </c>
    </row>
    <row r="7" spans="4:9" ht="12.75">
      <c r="D7" s="2" t="s">
        <v>27</v>
      </c>
      <c r="E7" s="2" t="s">
        <v>299</v>
      </c>
      <c r="F7" s="2">
        <v>56</v>
      </c>
      <c r="G7" s="2">
        <v>23.628691983122362</v>
      </c>
      <c r="H7" s="2">
        <v>23.628691983122362</v>
      </c>
      <c r="I7" s="2">
        <v>23.628691983122362</v>
      </c>
    </row>
    <row r="8" spans="5:9" ht="12.75">
      <c r="E8" s="2" t="s">
        <v>300</v>
      </c>
      <c r="F8" s="2">
        <v>20</v>
      </c>
      <c r="G8" s="2">
        <v>8.438818565400844</v>
      </c>
      <c r="H8" s="2">
        <v>8.438818565400844</v>
      </c>
      <c r="I8" s="2">
        <v>32.06751054852321</v>
      </c>
    </row>
    <row r="9" spans="5:9" ht="12.75">
      <c r="E9" s="2" t="s">
        <v>301</v>
      </c>
      <c r="F9" s="2">
        <v>5</v>
      </c>
      <c r="G9" s="2">
        <v>2.109704641350211</v>
      </c>
      <c r="H9" s="2">
        <v>2.109704641350211</v>
      </c>
      <c r="I9" s="2">
        <v>34.17721518987342</v>
      </c>
    </row>
    <row r="10" spans="5:9" ht="12.75">
      <c r="E10" s="2" t="s">
        <v>302</v>
      </c>
      <c r="F10" s="2">
        <v>5</v>
      </c>
      <c r="G10" s="2">
        <v>2.109704641350211</v>
      </c>
      <c r="H10" s="2">
        <v>2.109704641350211</v>
      </c>
      <c r="I10" s="2">
        <v>36.286919831223635</v>
      </c>
    </row>
    <row r="11" spans="5:9" ht="12.75">
      <c r="E11" s="2" t="s">
        <v>303</v>
      </c>
      <c r="F11" s="2">
        <v>6</v>
      </c>
      <c r="G11" s="2">
        <v>2.5316455696202533</v>
      </c>
      <c r="H11" s="2">
        <v>2.5316455696202533</v>
      </c>
      <c r="I11" s="2">
        <v>38.81856540084389</v>
      </c>
    </row>
    <row r="12" spans="5:9" ht="12.75">
      <c r="E12" s="2" t="s">
        <v>304</v>
      </c>
      <c r="F12" s="2">
        <v>13</v>
      </c>
      <c r="G12" s="2">
        <v>5.485232067510548</v>
      </c>
      <c r="H12" s="2">
        <v>5.485232067510548</v>
      </c>
      <c r="I12" s="2">
        <v>44.30379746835444</v>
      </c>
    </row>
    <row r="13" spans="5:9" ht="12.75">
      <c r="E13" s="2" t="s">
        <v>305</v>
      </c>
      <c r="F13" s="2">
        <v>3</v>
      </c>
      <c r="G13" s="2">
        <v>1.2658227848101267</v>
      </c>
      <c r="H13" s="2">
        <v>1.2658227848101267</v>
      </c>
      <c r="I13" s="2">
        <v>45.569620253164565</v>
      </c>
    </row>
    <row r="14" spans="5:9" ht="12.75">
      <c r="E14" s="2" t="s">
        <v>264</v>
      </c>
      <c r="F14" s="2">
        <v>26</v>
      </c>
      <c r="G14" s="2">
        <v>10.970464135021096</v>
      </c>
      <c r="H14" s="2">
        <v>10.970464135021096</v>
      </c>
      <c r="I14" s="2">
        <v>56.54008438818566</v>
      </c>
    </row>
    <row r="15" spans="5:9" ht="12.75">
      <c r="E15" s="2" t="s">
        <v>15</v>
      </c>
      <c r="F15" s="2">
        <v>103</v>
      </c>
      <c r="G15" s="2">
        <v>43.459915611814345</v>
      </c>
      <c r="H15" s="2">
        <v>43.459915611814345</v>
      </c>
      <c r="I15" s="2">
        <v>100</v>
      </c>
    </row>
    <row r="16" spans="5:8" ht="12.75">
      <c r="E16" s="2" t="s">
        <v>28</v>
      </c>
      <c r="F16" s="2">
        <v>237</v>
      </c>
      <c r="G16" s="2">
        <v>100</v>
      </c>
      <c r="H16" s="2">
        <v>100</v>
      </c>
    </row>
    <row r="19" ht="12.75">
      <c r="F19" s="2">
        <f>237-103</f>
        <v>134</v>
      </c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D6:I19"/>
  <sheetViews>
    <sheetView workbookViewId="0" topLeftCell="A1">
      <selection activeCell="E8" sqref="E8:F12"/>
    </sheetView>
  </sheetViews>
  <sheetFormatPr defaultColWidth="9.140625" defaultRowHeight="12.75"/>
  <cols>
    <col min="1" max="4" width="8.00390625" style="2" customWidth="1"/>
    <col min="5" max="5" width="23.57421875" style="2" customWidth="1"/>
    <col min="6" max="16384" width="8.00390625" style="2" customWidth="1"/>
  </cols>
  <sheetData>
    <row r="6" ht="12.75">
      <c r="D6" s="2" t="s">
        <v>306</v>
      </c>
    </row>
    <row r="7" spans="6:9" ht="12.75">
      <c r="F7" s="2" t="s">
        <v>23</v>
      </c>
      <c r="G7" s="2" t="s">
        <v>24</v>
      </c>
      <c r="H7" s="2" t="s">
        <v>25</v>
      </c>
      <c r="I7" s="2" t="s">
        <v>26</v>
      </c>
    </row>
    <row r="8" spans="4:9" ht="12.75">
      <c r="D8" s="2" t="s">
        <v>27</v>
      </c>
      <c r="E8" s="2" t="s">
        <v>307</v>
      </c>
      <c r="F8" s="2">
        <v>105</v>
      </c>
      <c r="G8" s="2">
        <v>44.30379746835443</v>
      </c>
      <c r="H8" s="2">
        <v>44.30379746835443</v>
      </c>
      <c r="I8" s="2">
        <v>44.30379746835443</v>
      </c>
    </row>
    <row r="9" spans="5:9" ht="12.75">
      <c r="E9" s="2" t="s">
        <v>308</v>
      </c>
      <c r="F9" s="2">
        <v>84</v>
      </c>
      <c r="G9" s="2">
        <v>35.44303797468354</v>
      </c>
      <c r="H9" s="2">
        <v>35.44303797468354</v>
      </c>
      <c r="I9" s="2">
        <v>79.74683544303798</v>
      </c>
    </row>
    <row r="10" spans="5:9" ht="12.75">
      <c r="E10" s="2" t="s">
        <v>309</v>
      </c>
      <c r="F10" s="2">
        <v>4</v>
      </c>
      <c r="G10" s="2">
        <v>1.6877637130801688</v>
      </c>
      <c r="H10" s="2">
        <v>1.6877637130801688</v>
      </c>
      <c r="I10" s="2">
        <v>81.43459915611815</v>
      </c>
    </row>
    <row r="11" spans="5:9" ht="12.75">
      <c r="E11" s="2" t="s">
        <v>310</v>
      </c>
      <c r="F11" s="2">
        <v>24</v>
      </c>
      <c r="G11" s="2">
        <v>10.126582278481013</v>
      </c>
      <c r="H11" s="2">
        <v>10.126582278481013</v>
      </c>
      <c r="I11" s="2">
        <v>91.56118143459916</v>
      </c>
    </row>
    <row r="12" spans="5:9" ht="12.75">
      <c r="E12" s="2" t="s">
        <v>12</v>
      </c>
      <c r="F12" s="2">
        <v>11</v>
      </c>
      <c r="G12" s="2">
        <v>4.641350210970464</v>
      </c>
      <c r="H12" s="2">
        <v>4.641350210970464</v>
      </c>
      <c r="I12" s="2">
        <v>96.20253164556962</v>
      </c>
    </row>
    <row r="13" spans="5:9" ht="12.75">
      <c r="E13" s="2" t="s">
        <v>15</v>
      </c>
      <c r="F13" s="2">
        <v>9</v>
      </c>
      <c r="G13" s="2">
        <v>3.7974683544303796</v>
      </c>
      <c r="H13" s="2">
        <v>3.7974683544303796</v>
      </c>
      <c r="I13" s="2">
        <v>100</v>
      </c>
    </row>
    <row r="14" spans="5:8" ht="12.75">
      <c r="E14" s="2" t="s">
        <v>28</v>
      </c>
      <c r="F14" s="2">
        <v>237</v>
      </c>
      <c r="G14" s="2">
        <v>100</v>
      </c>
      <c r="H14" s="2">
        <v>100</v>
      </c>
    </row>
    <row r="19" ht="12.75">
      <c r="F19" s="2">
        <f>237-9</f>
        <v>228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7:H13"/>
  <sheetViews>
    <sheetView workbookViewId="0" topLeftCell="A1">
      <selection activeCell="E9" sqref="E9:E10"/>
    </sheetView>
  </sheetViews>
  <sheetFormatPr defaultColWidth="9.140625" defaultRowHeight="12.75"/>
  <sheetData>
    <row r="7" ht="12.75">
      <c r="C7" t="s">
        <v>104</v>
      </c>
    </row>
    <row r="8" spans="5:8" ht="12.75">
      <c r="E8" t="s">
        <v>23</v>
      </c>
      <c r="F8" t="s">
        <v>24</v>
      </c>
      <c r="G8" t="s">
        <v>25</v>
      </c>
      <c r="H8" t="s">
        <v>26</v>
      </c>
    </row>
    <row r="9" spans="3:8" ht="12.75">
      <c r="C9" t="s">
        <v>27</v>
      </c>
      <c r="D9" t="s">
        <v>62</v>
      </c>
      <c r="E9">
        <v>105</v>
      </c>
      <c r="F9">
        <v>44.30379746835443</v>
      </c>
      <c r="G9">
        <v>44.30379746835443</v>
      </c>
      <c r="H9">
        <v>44.30379746835443</v>
      </c>
    </row>
    <row r="10" spans="4:8" ht="12.75">
      <c r="D10" t="s">
        <v>63</v>
      </c>
      <c r="E10">
        <v>50</v>
      </c>
      <c r="F10">
        <v>21.09704641350211</v>
      </c>
      <c r="G10">
        <v>21.09704641350211</v>
      </c>
      <c r="H10">
        <v>65.40084388185655</v>
      </c>
    </row>
    <row r="11" spans="4:8" ht="12.75">
      <c r="D11" t="s">
        <v>105</v>
      </c>
      <c r="E11">
        <v>74</v>
      </c>
      <c r="F11">
        <v>31.223628691983123</v>
      </c>
      <c r="G11">
        <v>31.223628691983123</v>
      </c>
      <c r="H11">
        <v>96.62447257383967</v>
      </c>
    </row>
    <row r="12" spans="4:8" ht="12.75">
      <c r="D12" t="s">
        <v>106</v>
      </c>
      <c r="E12">
        <v>8</v>
      </c>
      <c r="F12">
        <v>3.3755274261603376</v>
      </c>
      <c r="G12">
        <v>3.3755274261603376</v>
      </c>
      <c r="H12">
        <v>100</v>
      </c>
    </row>
    <row r="13" spans="4:7" ht="12.75">
      <c r="D13" t="s">
        <v>28</v>
      </c>
      <c r="E13">
        <v>237</v>
      </c>
      <c r="F13">
        <v>100</v>
      </c>
      <c r="G13">
        <v>100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D8:H15"/>
  <sheetViews>
    <sheetView workbookViewId="0" topLeftCell="A1">
      <selection activeCell="E11" sqref="E11:F11"/>
    </sheetView>
  </sheetViews>
  <sheetFormatPr defaultColWidth="9.140625" defaultRowHeight="12.75"/>
  <cols>
    <col min="4" max="4" width="20.7109375" style="0" customWidth="1"/>
    <col min="5" max="5" width="14.28125" style="0" customWidth="1"/>
    <col min="6" max="6" width="11.00390625" style="0" customWidth="1"/>
  </cols>
  <sheetData>
    <row r="8" spans="5:8" ht="12.75">
      <c r="E8" t="s">
        <v>35</v>
      </c>
      <c r="F8" t="s">
        <v>36</v>
      </c>
      <c r="H8" t="s">
        <v>43</v>
      </c>
    </row>
    <row r="9" spans="4:8" ht="12.75">
      <c r="D9" t="s">
        <v>37</v>
      </c>
      <c r="E9">
        <v>77</v>
      </c>
      <c r="F9">
        <v>160</v>
      </c>
      <c r="H9" s="1">
        <f>(F9/237)*100</f>
        <v>67.51054852320675</v>
      </c>
    </row>
    <row r="10" spans="4:8" ht="12.75">
      <c r="D10" t="s">
        <v>38</v>
      </c>
      <c r="E10">
        <v>181</v>
      </c>
      <c r="F10">
        <v>56</v>
      </c>
      <c r="H10" s="1">
        <f aca="true" t="shared" si="0" ref="H10:H15">(F10/237)*100</f>
        <v>23.628691983122362</v>
      </c>
    </row>
    <row r="11" spans="4:8" ht="12.75">
      <c r="D11" t="s">
        <v>39</v>
      </c>
      <c r="E11">
        <v>222</v>
      </c>
      <c r="F11">
        <v>15</v>
      </c>
      <c r="H11" s="1">
        <f t="shared" si="0"/>
        <v>6.329113924050633</v>
      </c>
    </row>
    <row r="12" spans="4:8" ht="12.75">
      <c r="D12" t="s">
        <v>40</v>
      </c>
      <c r="E12">
        <v>196</v>
      </c>
      <c r="F12">
        <v>41</v>
      </c>
      <c r="H12" s="1">
        <f t="shared" si="0"/>
        <v>17.29957805907173</v>
      </c>
    </row>
    <row r="13" spans="4:8" ht="12.75">
      <c r="D13" t="s">
        <v>41</v>
      </c>
      <c r="E13">
        <v>216</v>
      </c>
      <c r="F13">
        <v>21</v>
      </c>
      <c r="H13" s="1">
        <f t="shared" si="0"/>
        <v>8.860759493670885</v>
      </c>
    </row>
    <row r="14" spans="4:8" ht="12.75">
      <c r="D14" t="s">
        <v>42</v>
      </c>
      <c r="E14">
        <v>229</v>
      </c>
      <c r="F14">
        <v>8</v>
      </c>
      <c r="H14" s="1">
        <f t="shared" si="0"/>
        <v>3.375527426160337</v>
      </c>
    </row>
    <row r="15" spans="4:8" ht="12.75">
      <c r="D15" t="s">
        <v>13</v>
      </c>
      <c r="E15">
        <v>220</v>
      </c>
      <c r="F15">
        <v>17</v>
      </c>
      <c r="H15" s="1">
        <f t="shared" si="0"/>
        <v>7.172995780590717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D7:I29"/>
  <sheetViews>
    <sheetView workbookViewId="0" topLeftCell="A1">
      <selection activeCell="E28" sqref="E28"/>
    </sheetView>
  </sheetViews>
  <sheetFormatPr defaultColWidth="9.140625" defaultRowHeight="12.75"/>
  <cols>
    <col min="5" max="5" width="34.140625" style="0" customWidth="1"/>
  </cols>
  <sheetData>
    <row r="7" spans="4:9" ht="12.75">
      <c r="D7" s="2" t="s">
        <v>44</v>
      </c>
      <c r="E7" s="2"/>
      <c r="F7" s="2"/>
      <c r="G7" s="2"/>
      <c r="H7" s="2"/>
      <c r="I7" s="2"/>
    </row>
    <row r="8" spans="4:9" ht="12.75">
      <c r="D8" s="2"/>
      <c r="E8" s="2"/>
      <c r="F8" s="2" t="s">
        <v>23</v>
      </c>
      <c r="G8" s="2"/>
      <c r="H8" s="2"/>
      <c r="I8" s="2"/>
    </row>
    <row r="9" spans="4:9" ht="12.75">
      <c r="D9" s="2" t="s">
        <v>27</v>
      </c>
      <c r="E9" s="2" t="s">
        <v>45</v>
      </c>
      <c r="F9">
        <v>69</v>
      </c>
      <c r="G9" s="2"/>
      <c r="H9" s="2"/>
      <c r="I9" s="2"/>
    </row>
    <row r="10" spans="4:9" ht="12.75">
      <c r="D10" s="2"/>
      <c r="E10" s="2" t="s">
        <v>46</v>
      </c>
      <c r="F10">
        <v>120</v>
      </c>
      <c r="G10" s="2"/>
      <c r="H10" s="2"/>
      <c r="I10" s="2"/>
    </row>
    <row r="11" spans="4:9" ht="12.75">
      <c r="D11" s="2"/>
      <c r="E11" s="2" t="s">
        <v>47</v>
      </c>
      <c r="F11">
        <v>13</v>
      </c>
      <c r="G11" s="2"/>
      <c r="H11" s="2"/>
      <c r="I11" s="2"/>
    </row>
    <row r="12" spans="4:9" ht="12.75">
      <c r="D12" s="2"/>
      <c r="E12" s="2" t="s">
        <v>48</v>
      </c>
      <c r="F12">
        <v>6</v>
      </c>
      <c r="G12" s="2"/>
      <c r="H12" s="2"/>
      <c r="I12" s="2"/>
    </row>
    <row r="13" spans="4:9" ht="12.75">
      <c r="D13" s="2"/>
      <c r="E13" s="2" t="s">
        <v>50</v>
      </c>
      <c r="F13">
        <v>13</v>
      </c>
      <c r="G13" s="2"/>
      <c r="H13" s="2"/>
      <c r="I13" s="2"/>
    </row>
    <row r="14" spans="4:9" ht="12.75">
      <c r="D14" s="2"/>
      <c r="E14" s="2" t="s">
        <v>49</v>
      </c>
      <c r="F14">
        <v>9</v>
      </c>
      <c r="G14" s="2"/>
      <c r="H14" s="2"/>
      <c r="I14" s="2"/>
    </row>
    <row r="15" spans="4:9" ht="12.75">
      <c r="D15" s="2"/>
      <c r="E15" s="2" t="s">
        <v>15</v>
      </c>
      <c r="F15">
        <v>7</v>
      </c>
      <c r="G15" s="2"/>
      <c r="H15" s="2"/>
      <c r="I15" s="2"/>
    </row>
    <row r="16" spans="4:9" ht="12.75">
      <c r="D16" s="2"/>
      <c r="E16" s="2" t="s">
        <v>28</v>
      </c>
      <c r="F16">
        <v>237</v>
      </c>
      <c r="G16" s="2"/>
      <c r="H16" s="2"/>
      <c r="I16" s="2"/>
    </row>
    <row r="20" ht="12.75">
      <c r="D20" t="s">
        <v>44</v>
      </c>
    </row>
    <row r="21" ht="12.75">
      <c r="F21" t="s">
        <v>23</v>
      </c>
    </row>
    <row r="22" spans="4:5" ht="12.75">
      <c r="D22" t="s">
        <v>27</v>
      </c>
      <c r="E22" t="s">
        <v>45</v>
      </c>
    </row>
    <row r="23" ht="12.75">
      <c r="E23" t="s">
        <v>46</v>
      </c>
    </row>
    <row r="24" ht="12.75">
      <c r="E24" t="s">
        <v>47</v>
      </c>
    </row>
    <row r="25" ht="12.75">
      <c r="E25" t="s">
        <v>48</v>
      </c>
    </row>
    <row r="26" ht="12.75">
      <c r="E26" t="s">
        <v>107</v>
      </c>
    </row>
    <row r="27" ht="12.75">
      <c r="E27" t="s">
        <v>49</v>
      </c>
    </row>
    <row r="28" ht="12.75">
      <c r="E28" t="s">
        <v>15</v>
      </c>
    </row>
    <row r="29" ht="12.75">
      <c r="E29" t="s">
        <v>28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5:H34"/>
  <sheetViews>
    <sheetView workbookViewId="0" topLeftCell="A5">
      <selection activeCell="E7" sqref="E7:E18"/>
    </sheetView>
  </sheetViews>
  <sheetFormatPr defaultColWidth="9.140625" defaultRowHeight="12.75"/>
  <cols>
    <col min="4" max="4" width="42.7109375" style="0" customWidth="1"/>
  </cols>
  <sheetData>
    <row r="5" spans="3:8" ht="12.75">
      <c r="C5" s="2" t="s">
        <v>51</v>
      </c>
      <c r="D5" s="2"/>
      <c r="E5" s="2"/>
      <c r="F5" s="2"/>
      <c r="G5" s="2"/>
      <c r="H5" s="2"/>
    </row>
    <row r="6" spans="3:8" ht="12.75">
      <c r="C6" s="2"/>
      <c r="D6" s="2"/>
      <c r="E6" s="2" t="s">
        <v>23</v>
      </c>
      <c r="F6" s="2"/>
      <c r="G6" s="2"/>
      <c r="H6" s="2"/>
    </row>
    <row r="7" spans="3:8" ht="12.75">
      <c r="C7" s="2" t="s">
        <v>27</v>
      </c>
      <c r="D7" s="2" t="s">
        <v>52</v>
      </c>
      <c r="E7">
        <v>50</v>
      </c>
      <c r="F7" s="2"/>
      <c r="G7" s="2"/>
      <c r="H7" s="2"/>
    </row>
    <row r="8" spans="3:8" ht="12.75">
      <c r="C8" s="2"/>
      <c r="D8" s="2" t="s">
        <v>53</v>
      </c>
      <c r="E8">
        <v>24</v>
      </c>
      <c r="F8" s="2"/>
      <c r="G8" s="2"/>
      <c r="H8" s="2"/>
    </row>
    <row r="9" spans="3:8" ht="12.75">
      <c r="C9" s="2"/>
      <c r="D9" s="2" t="s">
        <v>54</v>
      </c>
      <c r="E9">
        <v>15</v>
      </c>
      <c r="F9" s="2"/>
      <c r="G9" s="2"/>
      <c r="H9" s="2"/>
    </row>
    <row r="10" spans="3:8" ht="12.75">
      <c r="C10" s="2"/>
      <c r="D10" s="2" t="s">
        <v>55</v>
      </c>
      <c r="E10">
        <v>17</v>
      </c>
      <c r="F10" s="2"/>
      <c r="G10" s="2"/>
      <c r="H10" s="2"/>
    </row>
    <row r="11" spans="3:8" ht="12.75">
      <c r="C11" s="2"/>
      <c r="D11" s="2" t="s">
        <v>56</v>
      </c>
      <c r="E11">
        <v>16</v>
      </c>
      <c r="F11" s="2"/>
      <c r="G11" s="2"/>
      <c r="H11" s="2"/>
    </row>
    <row r="12" spans="3:8" ht="12.75">
      <c r="C12" s="2"/>
      <c r="D12" s="2" t="s">
        <v>57</v>
      </c>
      <c r="E12">
        <v>39</v>
      </c>
      <c r="F12" s="2"/>
      <c r="G12" s="2"/>
      <c r="H12" s="2"/>
    </row>
    <row r="13" spans="3:8" ht="12.75">
      <c r="C13" s="2"/>
      <c r="D13" s="2" t="s">
        <v>58</v>
      </c>
      <c r="E13">
        <v>45</v>
      </c>
      <c r="F13" s="2"/>
      <c r="G13" s="2"/>
      <c r="H13" s="2"/>
    </row>
    <row r="14" spans="3:8" ht="12.75">
      <c r="C14" s="2"/>
      <c r="D14" s="2" t="s">
        <v>59</v>
      </c>
      <c r="E14">
        <v>14</v>
      </c>
      <c r="F14" s="2"/>
      <c r="G14" s="2"/>
      <c r="H14" s="2"/>
    </row>
    <row r="15" spans="3:8" ht="12.75">
      <c r="C15" s="2"/>
      <c r="D15" s="2" t="s">
        <v>60</v>
      </c>
      <c r="E15">
        <v>6</v>
      </c>
      <c r="F15" s="2"/>
      <c r="G15" s="2"/>
      <c r="H15" s="2"/>
    </row>
    <row r="16" spans="3:8" ht="12.75">
      <c r="C16" s="2"/>
      <c r="D16" s="2" t="s">
        <v>61</v>
      </c>
      <c r="E16">
        <v>4</v>
      </c>
      <c r="F16" s="2"/>
      <c r="G16" s="2"/>
      <c r="H16" s="2"/>
    </row>
    <row r="17" spans="3:8" ht="12.75">
      <c r="C17" s="2"/>
      <c r="D17" s="2" t="s">
        <v>15</v>
      </c>
      <c r="E17">
        <v>7</v>
      </c>
      <c r="F17" s="2"/>
      <c r="G17" s="2"/>
      <c r="H17" s="2"/>
    </row>
    <row r="18" spans="3:8" ht="12.75">
      <c r="C18" s="2"/>
      <c r="D18" s="2" t="s">
        <v>28</v>
      </c>
      <c r="E18">
        <v>237</v>
      </c>
      <c r="F18" s="2"/>
      <c r="G18" s="2"/>
      <c r="H18" s="2"/>
    </row>
    <row r="21" ht="12.75">
      <c r="C21" t="s">
        <v>51</v>
      </c>
    </row>
    <row r="22" ht="12.75">
      <c r="E22" t="s">
        <v>23</v>
      </c>
    </row>
    <row r="23" spans="3:4" ht="12.75">
      <c r="C23" t="s">
        <v>27</v>
      </c>
      <c r="D23" t="s">
        <v>52</v>
      </c>
    </row>
    <row r="24" ht="12.75">
      <c r="D24" t="s">
        <v>53</v>
      </c>
    </row>
    <row r="25" ht="12.75">
      <c r="D25" t="s">
        <v>54</v>
      </c>
    </row>
    <row r="26" ht="12.75">
      <c r="D26" t="s">
        <v>55</v>
      </c>
    </row>
    <row r="27" ht="12.75">
      <c r="D27" t="s">
        <v>56</v>
      </c>
    </row>
    <row r="28" ht="12.75">
      <c r="D28" t="s">
        <v>57</v>
      </c>
    </row>
    <row r="29" ht="12.75">
      <c r="D29" t="s">
        <v>58</v>
      </c>
    </row>
    <row r="30" ht="12.75">
      <c r="D30" t="s">
        <v>59</v>
      </c>
    </row>
    <row r="31" ht="12.75">
      <c r="D31" t="s">
        <v>60</v>
      </c>
    </row>
    <row r="32" ht="12.75">
      <c r="D32" t="s">
        <v>61</v>
      </c>
    </row>
    <row r="33" ht="12.75">
      <c r="D33" t="s">
        <v>15</v>
      </c>
    </row>
    <row r="34" ht="12.75">
      <c r="D34" t="s">
        <v>28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4:L62"/>
  <sheetViews>
    <sheetView workbookViewId="0" topLeftCell="A1">
      <selection activeCell="C5" sqref="C5"/>
    </sheetView>
  </sheetViews>
  <sheetFormatPr defaultColWidth="9.140625" defaultRowHeight="12.75"/>
  <cols>
    <col min="3" max="3" width="29.00390625" style="0" customWidth="1"/>
  </cols>
  <sheetData>
    <row r="4" spans="4:12" ht="12.75">
      <c r="D4" t="s">
        <v>62</v>
      </c>
      <c r="E4" t="s">
        <v>63</v>
      </c>
      <c r="F4" t="s">
        <v>64</v>
      </c>
      <c r="G4" t="s">
        <v>15</v>
      </c>
      <c r="I4" s="2" t="s">
        <v>90</v>
      </c>
      <c r="J4" s="2" t="s">
        <v>91</v>
      </c>
      <c r="L4" t="s">
        <v>92</v>
      </c>
    </row>
    <row r="5" spans="3:12" ht="12.75">
      <c r="C5" t="s">
        <v>374</v>
      </c>
      <c r="D5">
        <v>12</v>
      </c>
      <c r="E5">
        <v>182</v>
      </c>
      <c r="F5">
        <v>27</v>
      </c>
      <c r="G5">
        <v>16</v>
      </c>
      <c r="I5" s="3">
        <f aca="true" t="shared" si="0" ref="I5:I30">(E5/(D5+E5+F5))*100</f>
        <v>82.35294117647058</v>
      </c>
      <c r="J5" s="3">
        <f aca="true" t="shared" si="1" ref="J5:J30">(F5/(D5+E5+F5))*100</f>
        <v>12.217194570135746</v>
      </c>
      <c r="L5">
        <f aca="true" t="shared" si="2" ref="L5:L30">237-G5</f>
        <v>221</v>
      </c>
    </row>
    <row r="6" spans="3:12" ht="12.75">
      <c r="C6" t="s">
        <v>71</v>
      </c>
      <c r="D6">
        <v>18</v>
      </c>
      <c r="E6">
        <v>166</v>
      </c>
      <c r="F6">
        <v>32</v>
      </c>
      <c r="G6">
        <v>21</v>
      </c>
      <c r="I6" s="3">
        <f t="shared" si="0"/>
        <v>76.85185185185185</v>
      </c>
      <c r="J6" s="3">
        <f t="shared" si="1"/>
        <v>14.814814814814813</v>
      </c>
      <c r="L6">
        <f t="shared" si="2"/>
        <v>216</v>
      </c>
    </row>
    <row r="7" spans="3:12" ht="12.75">
      <c r="C7" t="s">
        <v>69</v>
      </c>
      <c r="D7">
        <v>24</v>
      </c>
      <c r="E7">
        <v>171</v>
      </c>
      <c r="F7">
        <v>29</v>
      </c>
      <c r="G7">
        <v>13</v>
      </c>
      <c r="I7" s="3">
        <f t="shared" si="0"/>
        <v>76.33928571428571</v>
      </c>
      <c r="J7" s="3">
        <f t="shared" si="1"/>
        <v>12.946428571428573</v>
      </c>
      <c r="L7">
        <f t="shared" si="2"/>
        <v>224</v>
      </c>
    </row>
    <row r="8" spans="3:12" ht="12.75">
      <c r="C8" t="s">
        <v>74</v>
      </c>
      <c r="D8">
        <v>26</v>
      </c>
      <c r="E8">
        <v>165</v>
      </c>
      <c r="F8">
        <v>29</v>
      </c>
      <c r="G8">
        <v>17</v>
      </c>
      <c r="I8" s="3">
        <f t="shared" si="0"/>
        <v>75</v>
      </c>
      <c r="J8" s="3">
        <f t="shared" si="1"/>
        <v>13.18181818181818</v>
      </c>
      <c r="L8">
        <f t="shared" si="2"/>
        <v>220</v>
      </c>
    </row>
    <row r="9" spans="3:12" ht="12.75">
      <c r="C9" t="s">
        <v>76</v>
      </c>
      <c r="D9">
        <v>15</v>
      </c>
      <c r="E9">
        <v>159</v>
      </c>
      <c r="F9">
        <v>44</v>
      </c>
      <c r="G9">
        <v>19</v>
      </c>
      <c r="I9" s="3">
        <f t="shared" si="0"/>
        <v>72.93577981651376</v>
      </c>
      <c r="J9" s="3">
        <f t="shared" si="1"/>
        <v>20.18348623853211</v>
      </c>
      <c r="L9">
        <f t="shared" si="2"/>
        <v>218</v>
      </c>
    </row>
    <row r="10" spans="3:12" ht="12.75">
      <c r="C10" t="s">
        <v>77</v>
      </c>
      <c r="D10">
        <v>16</v>
      </c>
      <c r="E10">
        <v>154</v>
      </c>
      <c r="F10">
        <v>43</v>
      </c>
      <c r="G10">
        <v>24</v>
      </c>
      <c r="I10" s="3">
        <f t="shared" si="0"/>
        <v>72.30046948356808</v>
      </c>
      <c r="J10" s="3">
        <f t="shared" si="1"/>
        <v>20.187793427230048</v>
      </c>
      <c r="L10">
        <f t="shared" si="2"/>
        <v>213</v>
      </c>
    </row>
    <row r="11" spans="3:12" ht="12.75">
      <c r="C11" t="s">
        <v>73</v>
      </c>
      <c r="D11">
        <v>20</v>
      </c>
      <c r="E11">
        <v>136</v>
      </c>
      <c r="F11">
        <v>49</v>
      </c>
      <c r="G11">
        <v>32</v>
      </c>
      <c r="I11" s="3">
        <f t="shared" si="0"/>
        <v>66.34146341463415</v>
      </c>
      <c r="J11" s="3">
        <f t="shared" si="1"/>
        <v>23.902439024390244</v>
      </c>
      <c r="L11">
        <f t="shared" si="2"/>
        <v>205</v>
      </c>
    </row>
    <row r="12" spans="3:12" ht="12.75">
      <c r="C12" t="s">
        <v>70</v>
      </c>
      <c r="D12">
        <v>39</v>
      </c>
      <c r="E12">
        <v>132</v>
      </c>
      <c r="F12">
        <v>45</v>
      </c>
      <c r="G12">
        <v>21</v>
      </c>
      <c r="I12" s="3">
        <f t="shared" si="0"/>
        <v>61.111111111111114</v>
      </c>
      <c r="J12" s="3">
        <f t="shared" si="1"/>
        <v>20.833333333333336</v>
      </c>
      <c r="L12">
        <f t="shared" si="2"/>
        <v>216</v>
      </c>
    </row>
    <row r="13" spans="3:12" ht="12.75">
      <c r="C13" t="s">
        <v>87</v>
      </c>
      <c r="D13">
        <v>41</v>
      </c>
      <c r="E13">
        <v>130</v>
      </c>
      <c r="F13">
        <v>44</v>
      </c>
      <c r="G13">
        <v>22</v>
      </c>
      <c r="I13" s="3">
        <f t="shared" si="0"/>
        <v>60.46511627906976</v>
      </c>
      <c r="J13" s="3">
        <f t="shared" si="1"/>
        <v>20.46511627906977</v>
      </c>
      <c r="L13">
        <f t="shared" si="2"/>
        <v>215</v>
      </c>
    </row>
    <row r="14" spans="3:12" ht="12.75">
      <c r="C14" t="s">
        <v>79</v>
      </c>
      <c r="D14">
        <v>55</v>
      </c>
      <c r="E14">
        <v>125</v>
      </c>
      <c r="F14">
        <v>37</v>
      </c>
      <c r="G14">
        <v>20</v>
      </c>
      <c r="I14" s="3">
        <f t="shared" si="0"/>
        <v>57.6036866359447</v>
      </c>
      <c r="J14" s="3">
        <f t="shared" si="1"/>
        <v>17.050691244239633</v>
      </c>
      <c r="L14">
        <f t="shared" si="2"/>
        <v>217</v>
      </c>
    </row>
    <row r="15" spans="3:12" ht="12.75">
      <c r="C15" t="s">
        <v>65</v>
      </c>
      <c r="D15">
        <v>42</v>
      </c>
      <c r="E15">
        <v>121</v>
      </c>
      <c r="F15">
        <v>55</v>
      </c>
      <c r="G15">
        <v>19</v>
      </c>
      <c r="I15" s="3">
        <f t="shared" si="0"/>
        <v>55.5045871559633</v>
      </c>
      <c r="J15" s="3">
        <f t="shared" si="1"/>
        <v>25.229357798165136</v>
      </c>
      <c r="L15">
        <f>237-G15</f>
        <v>218</v>
      </c>
    </row>
    <row r="16" spans="3:12" ht="12.75">
      <c r="C16" t="s">
        <v>75</v>
      </c>
      <c r="D16">
        <v>23</v>
      </c>
      <c r="E16">
        <v>116</v>
      </c>
      <c r="F16">
        <v>71</v>
      </c>
      <c r="G16">
        <v>27</v>
      </c>
      <c r="I16" s="3">
        <f t="shared" si="0"/>
        <v>55.23809523809524</v>
      </c>
      <c r="J16" s="3">
        <f t="shared" si="1"/>
        <v>33.80952380952381</v>
      </c>
      <c r="L16">
        <f t="shared" si="2"/>
        <v>210</v>
      </c>
    </row>
    <row r="17" spans="3:12" ht="12.75">
      <c r="C17" t="s">
        <v>83</v>
      </c>
      <c r="D17">
        <v>63</v>
      </c>
      <c r="E17">
        <v>113</v>
      </c>
      <c r="F17">
        <v>29</v>
      </c>
      <c r="G17">
        <v>32</v>
      </c>
      <c r="I17" s="3">
        <f t="shared" si="0"/>
        <v>55.1219512195122</v>
      </c>
      <c r="J17" s="3">
        <f t="shared" si="1"/>
        <v>14.146341463414632</v>
      </c>
      <c r="L17">
        <f t="shared" si="2"/>
        <v>205</v>
      </c>
    </row>
    <row r="18" spans="3:12" ht="12.75">
      <c r="C18" t="s">
        <v>86</v>
      </c>
      <c r="D18">
        <v>60</v>
      </c>
      <c r="E18">
        <v>113</v>
      </c>
      <c r="F18">
        <v>43</v>
      </c>
      <c r="G18">
        <v>21</v>
      </c>
      <c r="I18" s="3">
        <f t="shared" si="0"/>
        <v>52.31481481481482</v>
      </c>
      <c r="J18" s="3">
        <f t="shared" si="1"/>
        <v>19.90740740740741</v>
      </c>
      <c r="L18">
        <f t="shared" si="2"/>
        <v>216</v>
      </c>
    </row>
    <row r="19" spans="3:12" ht="12.75">
      <c r="C19" t="s">
        <v>78</v>
      </c>
      <c r="D19">
        <v>26</v>
      </c>
      <c r="E19">
        <v>91</v>
      </c>
      <c r="F19">
        <v>82</v>
      </c>
      <c r="G19">
        <v>38</v>
      </c>
      <c r="I19" s="3">
        <f t="shared" si="0"/>
        <v>45.7286432160804</v>
      </c>
      <c r="J19" s="3">
        <f t="shared" si="1"/>
        <v>41.20603015075377</v>
      </c>
      <c r="L19">
        <f t="shared" si="2"/>
        <v>199</v>
      </c>
    </row>
    <row r="20" spans="3:12" ht="12.75">
      <c r="C20" t="s">
        <v>81</v>
      </c>
      <c r="D20">
        <v>67</v>
      </c>
      <c r="E20">
        <v>91</v>
      </c>
      <c r="F20">
        <v>42</v>
      </c>
      <c r="G20">
        <v>37</v>
      </c>
      <c r="I20" s="3">
        <f t="shared" si="0"/>
        <v>45.5</v>
      </c>
      <c r="J20" s="3">
        <f t="shared" si="1"/>
        <v>21</v>
      </c>
      <c r="L20">
        <f t="shared" si="2"/>
        <v>200</v>
      </c>
    </row>
    <row r="21" spans="3:12" ht="12.75">
      <c r="C21" t="s">
        <v>85</v>
      </c>
      <c r="D21">
        <v>70</v>
      </c>
      <c r="E21">
        <v>92</v>
      </c>
      <c r="F21">
        <v>51</v>
      </c>
      <c r="G21">
        <v>24</v>
      </c>
      <c r="I21" s="3">
        <f t="shared" si="0"/>
        <v>43.1924882629108</v>
      </c>
      <c r="J21" s="3">
        <f t="shared" si="1"/>
        <v>23.943661971830984</v>
      </c>
      <c r="L21">
        <f t="shared" si="2"/>
        <v>213</v>
      </c>
    </row>
    <row r="22" spans="3:12" ht="12.75">
      <c r="C22" t="s">
        <v>72</v>
      </c>
      <c r="D22">
        <v>36</v>
      </c>
      <c r="E22">
        <v>91</v>
      </c>
      <c r="F22">
        <v>84</v>
      </c>
      <c r="G22">
        <v>26</v>
      </c>
      <c r="I22" s="3">
        <f t="shared" si="0"/>
        <v>43.127962085308056</v>
      </c>
      <c r="J22" s="3">
        <f t="shared" si="1"/>
        <v>39.81042654028436</v>
      </c>
      <c r="L22">
        <f t="shared" si="2"/>
        <v>211</v>
      </c>
    </row>
    <row r="23" spans="3:12" ht="12.75">
      <c r="C23" t="s">
        <v>89</v>
      </c>
      <c r="D23">
        <v>40</v>
      </c>
      <c r="E23">
        <v>87</v>
      </c>
      <c r="F23">
        <v>80</v>
      </c>
      <c r="G23">
        <v>30</v>
      </c>
      <c r="I23" s="3">
        <f t="shared" si="0"/>
        <v>42.028985507246375</v>
      </c>
      <c r="J23" s="3">
        <f t="shared" si="1"/>
        <v>38.64734299516908</v>
      </c>
      <c r="L23">
        <f t="shared" si="2"/>
        <v>207</v>
      </c>
    </row>
    <row r="24" spans="3:12" ht="12.75">
      <c r="C24" t="s">
        <v>66</v>
      </c>
      <c r="D24">
        <v>71</v>
      </c>
      <c r="E24">
        <v>88</v>
      </c>
      <c r="F24">
        <v>51</v>
      </c>
      <c r="G24">
        <v>27</v>
      </c>
      <c r="I24" s="3">
        <f t="shared" si="0"/>
        <v>41.904761904761905</v>
      </c>
      <c r="J24" s="3">
        <f t="shared" si="1"/>
        <v>24.285714285714285</v>
      </c>
      <c r="L24">
        <f t="shared" si="2"/>
        <v>210</v>
      </c>
    </row>
    <row r="25" spans="3:12" ht="12.75">
      <c r="C25" t="s">
        <v>80</v>
      </c>
      <c r="D25">
        <v>69</v>
      </c>
      <c r="E25">
        <v>83</v>
      </c>
      <c r="F25">
        <v>51</v>
      </c>
      <c r="G25">
        <v>34</v>
      </c>
      <c r="I25" s="3">
        <f t="shared" si="0"/>
        <v>40.88669950738916</v>
      </c>
      <c r="J25" s="3">
        <f t="shared" si="1"/>
        <v>25.12315270935961</v>
      </c>
      <c r="L25">
        <f t="shared" si="2"/>
        <v>203</v>
      </c>
    </row>
    <row r="26" spans="3:12" ht="12.75">
      <c r="C26" t="s">
        <v>67</v>
      </c>
      <c r="D26">
        <v>72</v>
      </c>
      <c r="E26">
        <v>75</v>
      </c>
      <c r="F26">
        <v>58</v>
      </c>
      <c r="G26">
        <v>32</v>
      </c>
      <c r="I26" s="3">
        <f t="shared" si="0"/>
        <v>36.58536585365854</v>
      </c>
      <c r="J26" s="3">
        <f t="shared" si="1"/>
        <v>28.292682926829265</v>
      </c>
      <c r="L26">
        <f t="shared" si="2"/>
        <v>205</v>
      </c>
    </row>
    <row r="27" spans="3:12" ht="12.75">
      <c r="C27" t="s">
        <v>88</v>
      </c>
      <c r="D27">
        <v>84</v>
      </c>
      <c r="E27">
        <v>48</v>
      </c>
      <c r="F27">
        <v>72</v>
      </c>
      <c r="G27">
        <v>33</v>
      </c>
      <c r="I27" s="3">
        <f t="shared" si="0"/>
        <v>23.52941176470588</v>
      </c>
      <c r="J27" s="3">
        <f t="shared" si="1"/>
        <v>35.294117647058826</v>
      </c>
      <c r="L27">
        <f t="shared" si="2"/>
        <v>204</v>
      </c>
    </row>
    <row r="28" spans="3:12" ht="12.75">
      <c r="C28" t="s">
        <v>68</v>
      </c>
      <c r="D28">
        <v>101</v>
      </c>
      <c r="E28">
        <v>42</v>
      </c>
      <c r="F28">
        <v>56</v>
      </c>
      <c r="G28">
        <v>38</v>
      </c>
      <c r="I28" s="3">
        <f t="shared" si="0"/>
        <v>21.105527638190953</v>
      </c>
      <c r="J28" s="3">
        <f t="shared" si="1"/>
        <v>28.14070351758794</v>
      </c>
      <c r="L28">
        <f t="shared" si="2"/>
        <v>199</v>
      </c>
    </row>
    <row r="29" spans="3:12" ht="12.75">
      <c r="C29" t="s">
        <v>84</v>
      </c>
      <c r="D29">
        <v>133</v>
      </c>
      <c r="E29">
        <v>34</v>
      </c>
      <c r="F29">
        <v>36</v>
      </c>
      <c r="G29">
        <v>34</v>
      </c>
      <c r="I29" s="3">
        <f t="shared" si="0"/>
        <v>16.748768472906402</v>
      </c>
      <c r="J29" s="3">
        <f t="shared" si="1"/>
        <v>17.733990147783253</v>
      </c>
      <c r="L29">
        <f t="shared" si="2"/>
        <v>203</v>
      </c>
    </row>
    <row r="30" spans="3:12" ht="12.75">
      <c r="C30" t="s">
        <v>82</v>
      </c>
      <c r="D30">
        <v>118</v>
      </c>
      <c r="E30">
        <v>24</v>
      </c>
      <c r="F30">
        <v>43</v>
      </c>
      <c r="G30">
        <v>52</v>
      </c>
      <c r="I30" s="3">
        <f t="shared" si="0"/>
        <v>12.972972972972974</v>
      </c>
      <c r="J30" s="3">
        <f t="shared" si="1"/>
        <v>23.243243243243246</v>
      </c>
      <c r="L30">
        <f t="shared" si="2"/>
        <v>185</v>
      </c>
    </row>
    <row r="36" spans="4:7" ht="12.75">
      <c r="D36" t="s">
        <v>62</v>
      </c>
      <c r="E36" t="s">
        <v>63</v>
      </c>
      <c r="F36" t="s">
        <v>64</v>
      </c>
      <c r="G36" t="s">
        <v>15</v>
      </c>
    </row>
    <row r="37" spans="3:7" ht="12.75">
      <c r="C37" t="s">
        <v>65</v>
      </c>
      <c r="D37">
        <v>42</v>
      </c>
      <c r="E37">
        <v>121</v>
      </c>
      <c r="F37">
        <v>55</v>
      </c>
      <c r="G37">
        <v>19</v>
      </c>
    </row>
    <row r="38" spans="3:7" ht="12.75">
      <c r="C38" t="s">
        <v>66</v>
      </c>
      <c r="D38">
        <v>71</v>
      </c>
      <c r="E38">
        <v>88</v>
      </c>
      <c r="F38">
        <v>51</v>
      </c>
      <c r="G38">
        <v>27</v>
      </c>
    </row>
    <row r="39" spans="3:7" ht="12.75">
      <c r="C39" t="s">
        <v>67</v>
      </c>
      <c r="D39">
        <v>72</v>
      </c>
      <c r="E39">
        <v>75</v>
      </c>
      <c r="F39">
        <v>58</v>
      </c>
      <c r="G39">
        <v>32</v>
      </c>
    </row>
    <row r="40" spans="3:7" ht="12.75">
      <c r="C40" t="s">
        <v>68</v>
      </c>
      <c r="D40">
        <v>101</v>
      </c>
      <c r="E40">
        <v>42</v>
      </c>
      <c r="F40">
        <v>56</v>
      </c>
      <c r="G40">
        <v>38</v>
      </c>
    </row>
    <row r="41" spans="3:7" ht="12.75">
      <c r="C41" t="s">
        <v>69</v>
      </c>
      <c r="D41">
        <v>24</v>
      </c>
      <c r="E41">
        <v>171</v>
      </c>
      <c r="F41">
        <v>29</v>
      </c>
      <c r="G41">
        <v>13</v>
      </c>
    </row>
    <row r="42" spans="3:7" ht="12.75">
      <c r="C42" t="s">
        <v>70</v>
      </c>
      <c r="D42">
        <v>39</v>
      </c>
      <c r="E42">
        <v>132</v>
      </c>
      <c r="F42">
        <v>45</v>
      </c>
      <c r="G42">
        <v>21</v>
      </c>
    </row>
    <row r="43" spans="3:7" ht="12.75">
      <c r="C43" t="s">
        <v>71</v>
      </c>
      <c r="D43">
        <v>18</v>
      </c>
      <c r="E43">
        <v>166</v>
      </c>
      <c r="F43">
        <v>32</v>
      </c>
      <c r="G43">
        <v>21</v>
      </c>
    </row>
    <row r="44" spans="3:7" ht="12.75">
      <c r="C44" t="s">
        <v>72</v>
      </c>
      <c r="D44">
        <v>36</v>
      </c>
      <c r="E44">
        <v>91</v>
      </c>
      <c r="F44">
        <v>84</v>
      </c>
      <c r="G44">
        <v>26</v>
      </c>
    </row>
    <row r="45" spans="3:7" ht="12.75">
      <c r="C45" t="s">
        <v>73</v>
      </c>
      <c r="D45">
        <v>20</v>
      </c>
      <c r="E45">
        <v>136</v>
      </c>
      <c r="F45">
        <v>49</v>
      </c>
      <c r="G45">
        <v>32</v>
      </c>
    </row>
    <row r="46" spans="3:7" ht="12.75">
      <c r="C46" t="s">
        <v>74</v>
      </c>
      <c r="D46">
        <v>26</v>
      </c>
      <c r="E46">
        <v>165</v>
      </c>
      <c r="F46">
        <v>29</v>
      </c>
      <c r="G46">
        <v>17</v>
      </c>
    </row>
    <row r="47" spans="3:7" ht="12.75">
      <c r="C47" t="s">
        <v>108</v>
      </c>
      <c r="D47">
        <v>12</v>
      </c>
      <c r="E47">
        <v>182</v>
      </c>
      <c r="F47">
        <v>27</v>
      </c>
      <c r="G47">
        <v>16</v>
      </c>
    </row>
    <row r="48" spans="3:7" ht="12.75">
      <c r="C48" t="s">
        <v>75</v>
      </c>
      <c r="D48">
        <v>23</v>
      </c>
      <c r="E48">
        <v>116</v>
      </c>
      <c r="F48">
        <v>71</v>
      </c>
      <c r="G48">
        <v>27</v>
      </c>
    </row>
    <row r="49" spans="3:7" ht="12.75">
      <c r="C49" t="s">
        <v>76</v>
      </c>
      <c r="D49">
        <v>15</v>
      </c>
      <c r="E49">
        <v>159</v>
      </c>
      <c r="F49">
        <v>44</v>
      </c>
      <c r="G49">
        <v>19</v>
      </c>
    </row>
    <row r="50" spans="3:7" ht="12.75">
      <c r="C50" t="s">
        <v>77</v>
      </c>
      <c r="D50">
        <v>16</v>
      </c>
      <c r="E50">
        <v>154</v>
      </c>
      <c r="F50">
        <v>43</v>
      </c>
      <c r="G50">
        <v>24</v>
      </c>
    </row>
    <row r="51" spans="3:7" ht="12.75">
      <c r="C51" t="s">
        <v>78</v>
      </c>
      <c r="D51">
        <v>26</v>
      </c>
      <c r="E51">
        <v>91</v>
      </c>
      <c r="F51">
        <v>82</v>
      </c>
      <c r="G51">
        <v>38</v>
      </c>
    </row>
    <row r="52" spans="3:7" ht="12.75">
      <c r="C52" t="s">
        <v>79</v>
      </c>
      <c r="D52">
        <v>55</v>
      </c>
      <c r="E52">
        <v>125</v>
      </c>
      <c r="F52">
        <v>37</v>
      </c>
      <c r="G52">
        <v>20</v>
      </c>
    </row>
    <row r="53" spans="3:7" ht="12.75">
      <c r="C53" t="s">
        <v>80</v>
      </c>
      <c r="D53">
        <v>69</v>
      </c>
      <c r="E53">
        <v>83</v>
      </c>
      <c r="F53">
        <v>51</v>
      </c>
      <c r="G53">
        <v>34</v>
      </c>
    </row>
    <row r="54" spans="3:7" ht="12.75">
      <c r="C54" t="s">
        <v>81</v>
      </c>
      <c r="D54">
        <v>67</v>
      </c>
      <c r="E54">
        <v>91</v>
      </c>
      <c r="F54">
        <v>42</v>
      </c>
      <c r="G54">
        <v>37</v>
      </c>
    </row>
    <row r="55" spans="3:7" ht="12.75">
      <c r="C55" t="s">
        <v>82</v>
      </c>
      <c r="D55">
        <v>118</v>
      </c>
      <c r="E55">
        <v>24</v>
      </c>
      <c r="F55">
        <v>43</v>
      </c>
      <c r="G55">
        <v>52</v>
      </c>
    </row>
    <row r="56" spans="3:7" ht="12.75">
      <c r="C56" t="s">
        <v>83</v>
      </c>
      <c r="D56">
        <v>63</v>
      </c>
      <c r="E56">
        <v>113</v>
      </c>
      <c r="F56">
        <v>29</v>
      </c>
      <c r="G56">
        <v>32</v>
      </c>
    </row>
    <row r="57" spans="3:7" ht="12.75">
      <c r="C57" t="s">
        <v>84</v>
      </c>
      <c r="D57">
        <v>133</v>
      </c>
      <c r="E57">
        <v>34</v>
      </c>
      <c r="F57">
        <v>36</v>
      </c>
      <c r="G57">
        <v>34</v>
      </c>
    </row>
    <row r="58" spans="3:7" ht="12.75">
      <c r="C58" t="s">
        <v>85</v>
      </c>
      <c r="D58">
        <v>70</v>
      </c>
      <c r="E58">
        <v>92</v>
      </c>
      <c r="F58">
        <v>51</v>
      </c>
      <c r="G58">
        <v>24</v>
      </c>
    </row>
    <row r="59" spans="3:7" ht="12.75">
      <c r="C59" t="s">
        <v>86</v>
      </c>
      <c r="D59">
        <v>60</v>
      </c>
      <c r="E59">
        <v>113</v>
      </c>
      <c r="F59">
        <v>43</v>
      </c>
      <c r="G59">
        <v>21</v>
      </c>
    </row>
    <row r="60" spans="3:7" ht="12.75">
      <c r="C60" t="s">
        <v>87</v>
      </c>
      <c r="D60">
        <v>41</v>
      </c>
      <c r="E60">
        <v>130</v>
      </c>
      <c r="F60">
        <v>44</v>
      </c>
      <c r="G60">
        <v>22</v>
      </c>
    </row>
    <row r="61" spans="3:7" ht="12.75">
      <c r="C61" t="s">
        <v>88</v>
      </c>
      <c r="D61">
        <v>84</v>
      </c>
      <c r="E61">
        <v>48</v>
      </c>
      <c r="F61">
        <v>72</v>
      </c>
      <c r="G61">
        <v>33</v>
      </c>
    </row>
    <row r="62" spans="3:7" ht="12.75">
      <c r="C62" t="s">
        <v>89</v>
      </c>
      <c r="D62">
        <v>40</v>
      </c>
      <c r="E62">
        <v>87</v>
      </c>
      <c r="F62">
        <v>80</v>
      </c>
      <c r="G62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Seel</dc:creator>
  <cp:keywords/>
  <dc:description/>
  <cp:lastModifiedBy>Bronislaw Szerszynski</cp:lastModifiedBy>
  <cp:lastPrinted>2002-02-28T01:31:44Z</cp:lastPrinted>
  <dcterms:created xsi:type="dcterms:W3CDTF">2002-02-26T18:58:52Z</dcterms:created>
  <dcterms:modified xsi:type="dcterms:W3CDTF">2005-07-27T16:15:39Z</dcterms:modified>
  <cp:category/>
  <cp:version/>
  <cp:contentType/>
  <cp:contentStatus/>
</cp:coreProperties>
</file>