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ajj\Documents\Teaching\LEC380\2022\Protobook\"/>
    </mc:Choice>
  </mc:AlternateContent>
  <bookViews>
    <workbookView xWindow="240" yWindow="435" windowWidth="11760" windowHeight="5790" tabRatio="704" activeTab="5"/>
  </bookViews>
  <sheets>
    <sheet name="PARAMETERS" sheetId="32" r:id="rId1"/>
    <sheet name="BAU" sheetId="12" r:id="rId2"/>
    <sheet name="DECARBONISATION" sheetId="22" r:id="rId3"/>
    <sheet name="DECARBONISATION + ADAPTATION" sheetId="35" r:id="rId4"/>
    <sheet name="ACC" sheetId="38" r:id="rId5"/>
    <sheet name="SCC" sheetId="36" r:id="rId6"/>
    <sheet name="MAC" sheetId="24" r:id="rId7"/>
    <sheet name="PLOTS" sheetId="30" r:id="rId8"/>
    <sheet name="DATA" sheetId="23" r:id="rId9"/>
  </sheets>
  <calcPr calcId="162913"/>
</workbook>
</file>

<file path=xl/calcChain.xml><?xml version="1.0" encoding="utf-8"?>
<calcChain xmlns="http://schemas.openxmlformats.org/spreadsheetml/2006/main">
  <c r="C5" i="36" l="1"/>
  <c r="G4" i="36" l="1"/>
  <c r="E4" i="24" l="1"/>
  <c r="E6" i="12" l="1"/>
  <c r="N12" i="36" l="1"/>
  <c r="N10" i="36"/>
  <c r="D4" i="36"/>
  <c r="D4" i="24" l="1"/>
  <c r="G4" i="24"/>
  <c r="H4" i="24"/>
  <c r="J4" i="24"/>
  <c r="C5" i="24"/>
  <c r="D5" i="24"/>
  <c r="F5" i="24"/>
  <c r="G5" i="24"/>
  <c r="H5" i="24"/>
  <c r="I5" i="24"/>
  <c r="J5" i="24"/>
  <c r="C6" i="24"/>
  <c r="D6" i="24"/>
  <c r="F6" i="24"/>
  <c r="G6" i="24"/>
  <c r="H6" i="24"/>
  <c r="I6" i="24"/>
  <c r="J6" i="24"/>
  <c r="C7" i="24"/>
  <c r="D7" i="24"/>
  <c r="F7" i="24"/>
  <c r="G7" i="24"/>
  <c r="H7" i="24"/>
  <c r="I7" i="24"/>
  <c r="J7" i="24"/>
  <c r="C8" i="24"/>
  <c r="D8" i="24"/>
  <c r="F8" i="24"/>
  <c r="G8" i="24"/>
  <c r="H8" i="24"/>
  <c r="I8" i="24"/>
  <c r="J8" i="24"/>
  <c r="C9" i="24"/>
  <c r="D9" i="24"/>
  <c r="F9" i="24"/>
  <c r="G9" i="24"/>
  <c r="H9" i="24"/>
  <c r="I9" i="24"/>
  <c r="J9" i="24"/>
  <c r="C10" i="24"/>
  <c r="D10" i="24"/>
  <c r="F10" i="24"/>
  <c r="G10" i="24"/>
  <c r="H10" i="24"/>
  <c r="I10" i="24"/>
  <c r="J10" i="24"/>
  <c r="C11" i="24"/>
  <c r="D11" i="24"/>
  <c r="F11" i="24"/>
  <c r="G11" i="24"/>
  <c r="H11" i="24"/>
  <c r="I11" i="24"/>
  <c r="J11" i="24"/>
  <c r="C12" i="24"/>
  <c r="D12" i="24"/>
  <c r="F12" i="24"/>
  <c r="G12" i="24"/>
  <c r="H12" i="24"/>
  <c r="I12" i="24"/>
  <c r="J12" i="24"/>
  <c r="C13" i="24"/>
  <c r="D13" i="24"/>
  <c r="F13" i="24"/>
  <c r="G13" i="24"/>
  <c r="H13" i="24"/>
  <c r="I13" i="24"/>
  <c r="J13" i="24"/>
  <c r="C14" i="24"/>
  <c r="D14" i="24"/>
  <c r="F14" i="24"/>
  <c r="G14" i="24"/>
  <c r="H14" i="24"/>
  <c r="I14" i="24"/>
  <c r="J14" i="24"/>
  <c r="C15" i="24"/>
  <c r="D15" i="24"/>
  <c r="F15" i="24"/>
  <c r="G15" i="24"/>
  <c r="H15" i="24"/>
  <c r="I15" i="24"/>
  <c r="J15" i="24"/>
  <c r="C16" i="24"/>
  <c r="D16" i="24"/>
  <c r="F16" i="24"/>
  <c r="G16" i="24"/>
  <c r="H16" i="24"/>
  <c r="I16" i="24"/>
  <c r="J16" i="24"/>
  <c r="C17" i="24"/>
  <c r="D17" i="24"/>
  <c r="F17" i="24"/>
  <c r="G17" i="24"/>
  <c r="H17" i="24"/>
  <c r="I17" i="24"/>
  <c r="J17" i="24"/>
  <c r="C18" i="24"/>
  <c r="D18" i="24"/>
  <c r="F18" i="24"/>
  <c r="G18" i="24"/>
  <c r="H18" i="24"/>
  <c r="I18" i="24"/>
  <c r="J18" i="24"/>
  <c r="C19" i="24"/>
  <c r="D19" i="24"/>
  <c r="F19" i="24"/>
  <c r="G19" i="24"/>
  <c r="H19" i="24"/>
  <c r="I19" i="24"/>
  <c r="J19" i="24"/>
  <c r="C20" i="24"/>
  <c r="D20" i="24"/>
  <c r="F20" i="24"/>
  <c r="G20" i="24"/>
  <c r="H20" i="24"/>
  <c r="I20" i="24"/>
  <c r="J20" i="24"/>
  <c r="C21" i="24"/>
  <c r="D21" i="24"/>
  <c r="F21" i="24"/>
  <c r="G21" i="24"/>
  <c r="H21" i="24"/>
  <c r="I21" i="24"/>
  <c r="J21" i="24"/>
  <c r="C22" i="24"/>
  <c r="D22" i="24"/>
  <c r="F22" i="24"/>
  <c r="G22" i="24"/>
  <c r="H22" i="24"/>
  <c r="I22" i="24"/>
  <c r="J22" i="24"/>
  <c r="C23" i="24"/>
  <c r="D23" i="24"/>
  <c r="F23" i="24"/>
  <c r="G23" i="24"/>
  <c r="H23" i="24"/>
  <c r="I23" i="24"/>
  <c r="J23" i="24"/>
  <c r="C24" i="24"/>
  <c r="D24" i="24"/>
  <c r="F24" i="24"/>
  <c r="G24" i="24"/>
  <c r="H24" i="24"/>
  <c r="I24" i="24"/>
  <c r="J24" i="24"/>
  <c r="C25" i="24"/>
  <c r="D25" i="24"/>
  <c r="F25" i="24"/>
  <c r="G25" i="24"/>
  <c r="H25" i="24"/>
  <c r="I25" i="24"/>
  <c r="J25" i="24"/>
  <c r="C26" i="24"/>
  <c r="D26" i="24"/>
  <c r="F26" i="24"/>
  <c r="G26" i="24"/>
  <c r="H26" i="24"/>
  <c r="I26" i="24"/>
  <c r="J26" i="24"/>
  <c r="C27" i="24"/>
  <c r="D27" i="24"/>
  <c r="F27" i="24"/>
  <c r="G27" i="24"/>
  <c r="H27" i="24"/>
  <c r="I27" i="24"/>
  <c r="J27" i="24"/>
  <c r="C28" i="24"/>
  <c r="D28" i="24"/>
  <c r="F28" i="24"/>
  <c r="G28" i="24"/>
  <c r="H28" i="24"/>
  <c r="I28" i="24"/>
  <c r="J28" i="24"/>
  <c r="C29" i="24"/>
  <c r="D29" i="24"/>
  <c r="F29" i="24"/>
  <c r="G29" i="24"/>
  <c r="H29" i="24"/>
  <c r="I29" i="24"/>
  <c r="J29" i="24"/>
  <c r="C30" i="24"/>
  <c r="D30" i="24"/>
  <c r="F30" i="24"/>
  <c r="G30" i="24"/>
  <c r="H30" i="24"/>
  <c r="I30" i="24"/>
  <c r="J30" i="24"/>
  <c r="C31" i="24"/>
  <c r="D31" i="24"/>
  <c r="F31" i="24"/>
  <c r="G31" i="24"/>
  <c r="H31" i="24"/>
  <c r="I31" i="24"/>
  <c r="J31" i="24"/>
  <c r="C32" i="24"/>
  <c r="D32" i="24"/>
  <c r="F32" i="24"/>
  <c r="G32" i="24"/>
  <c r="H32" i="24"/>
  <c r="I32" i="24"/>
  <c r="J32" i="24"/>
  <c r="C33" i="24"/>
  <c r="D33" i="24"/>
  <c r="F33" i="24"/>
  <c r="G33" i="24"/>
  <c r="H33" i="24"/>
  <c r="I33" i="24"/>
  <c r="J33" i="24"/>
  <c r="C34" i="24"/>
  <c r="D34" i="24"/>
  <c r="F34" i="24"/>
  <c r="G34" i="24"/>
  <c r="H34" i="24"/>
  <c r="I34" i="24"/>
  <c r="J34" i="24"/>
  <c r="C4" i="36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D5" i="12"/>
  <c r="E5" i="12"/>
  <c r="F5" i="12"/>
  <c r="G5" i="12"/>
  <c r="B6" i="12" s="1"/>
  <c r="C6" i="12"/>
  <c r="D6" i="12" s="1"/>
  <c r="I35" i="24"/>
  <c r="C35" i="24"/>
  <c r="D35" i="24"/>
  <c r="F35" i="24"/>
  <c r="G35" i="24"/>
  <c r="H35" i="24"/>
  <c r="J35" i="24"/>
  <c r="I36" i="24"/>
  <c r="C36" i="24"/>
  <c r="D36" i="24"/>
  <c r="F36" i="24"/>
  <c r="G36" i="24"/>
  <c r="H36" i="24"/>
  <c r="J36" i="24"/>
  <c r="I37" i="24"/>
  <c r="C37" i="24"/>
  <c r="D37" i="24"/>
  <c r="F37" i="24"/>
  <c r="G37" i="24"/>
  <c r="H37" i="24"/>
  <c r="J37" i="24"/>
  <c r="I38" i="24"/>
  <c r="C38" i="24"/>
  <c r="D38" i="24"/>
  <c r="F38" i="24"/>
  <c r="G38" i="24"/>
  <c r="H38" i="24"/>
  <c r="J38" i="24"/>
  <c r="I39" i="24"/>
  <c r="C39" i="24"/>
  <c r="D39" i="24"/>
  <c r="F39" i="24"/>
  <c r="G39" i="24"/>
  <c r="H39" i="24"/>
  <c r="J39" i="24"/>
  <c r="I40" i="24"/>
  <c r="C40" i="24"/>
  <c r="D40" i="24"/>
  <c r="F40" i="24"/>
  <c r="G40" i="24"/>
  <c r="H40" i="24"/>
  <c r="J40" i="24"/>
  <c r="I41" i="24"/>
  <c r="C41" i="24"/>
  <c r="D41" i="24"/>
  <c r="F41" i="24"/>
  <c r="G41" i="24"/>
  <c r="H41" i="24"/>
  <c r="J41" i="24"/>
  <c r="I42" i="24"/>
  <c r="C42" i="24"/>
  <c r="D42" i="24"/>
  <c r="F42" i="24"/>
  <c r="G42" i="24"/>
  <c r="H42" i="24"/>
  <c r="J42" i="24"/>
  <c r="I43" i="24"/>
  <c r="C43" i="24"/>
  <c r="D43" i="24"/>
  <c r="F43" i="24"/>
  <c r="G43" i="24"/>
  <c r="H43" i="24"/>
  <c r="J43" i="24"/>
  <c r="I44" i="24"/>
  <c r="C44" i="24"/>
  <c r="D44" i="24"/>
  <c r="F44" i="24"/>
  <c r="G44" i="24"/>
  <c r="H44" i="24"/>
  <c r="J44" i="24"/>
  <c r="I45" i="24"/>
  <c r="C45" i="24"/>
  <c r="D45" i="24"/>
  <c r="F45" i="24"/>
  <c r="G45" i="24"/>
  <c r="H45" i="24"/>
  <c r="J45" i="24"/>
  <c r="I46" i="24"/>
  <c r="C46" i="24"/>
  <c r="D46" i="24"/>
  <c r="F46" i="24"/>
  <c r="G46" i="24"/>
  <c r="H46" i="24"/>
  <c r="J46" i="24"/>
  <c r="I47" i="24"/>
  <c r="C47" i="24"/>
  <c r="D47" i="24"/>
  <c r="F47" i="24"/>
  <c r="G47" i="24"/>
  <c r="H47" i="24"/>
  <c r="J47" i="24"/>
  <c r="I48" i="24"/>
  <c r="C48" i="24"/>
  <c r="D48" i="24"/>
  <c r="F48" i="24"/>
  <c r="G48" i="24"/>
  <c r="H48" i="24"/>
  <c r="J48" i="24"/>
  <c r="I49" i="24"/>
  <c r="C49" i="24"/>
  <c r="D49" i="24"/>
  <c r="F49" i="24"/>
  <c r="G49" i="24"/>
  <c r="H49" i="24"/>
  <c r="J49" i="24"/>
  <c r="I50" i="24"/>
  <c r="C50" i="24"/>
  <c r="D50" i="24"/>
  <c r="F50" i="24"/>
  <c r="G50" i="24"/>
  <c r="H50" i="24"/>
  <c r="J50" i="24"/>
  <c r="I51" i="24"/>
  <c r="C51" i="24"/>
  <c r="D51" i="24"/>
  <c r="F51" i="24"/>
  <c r="G51" i="24"/>
  <c r="H51" i="24"/>
  <c r="J51" i="24"/>
  <c r="I52" i="24"/>
  <c r="C52" i="24"/>
  <c r="D52" i="24"/>
  <c r="F52" i="24"/>
  <c r="G52" i="24"/>
  <c r="H52" i="24"/>
  <c r="J52" i="24"/>
  <c r="I53" i="24"/>
  <c r="C53" i="24"/>
  <c r="D53" i="24"/>
  <c r="F53" i="24"/>
  <c r="G53" i="24"/>
  <c r="H53" i="24"/>
  <c r="J53" i="24"/>
  <c r="I54" i="24"/>
  <c r="C54" i="24"/>
  <c r="D54" i="24"/>
  <c r="F54" i="24"/>
  <c r="G54" i="24"/>
  <c r="H54" i="24"/>
  <c r="J54" i="24"/>
  <c r="I55" i="24"/>
  <c r="C55" i="24"/>
  <c r="D55" i="24"/>
  <c r="F55" i="24"/>
  <c r="G55" i="24"/>
  <c r="H55" i="24"/>
  <c r="J55" i="24"/>
  <c r="I56" i="24"/>
  <c r="C56" i="24"/>
  <c r="D56" i="24"/>
  <c r="F56" i="24"/>
  <c r="G56" i="24"/>
  <c r="H56" i="24"/>
  <c r="J56" i="24"/>
  <c r="I57" i="24"/>
  <c r="C57" i="24"/>
  <c r="D57" i="24"/>
  <c r="F57" i="24"/>
  <c r="G57" i="24"/>
  <c r="H57" i="24"/>
  <c r="J57" i="24"/>
  <c r="I58" i="24"/>
  <c r="C58" i="24"/>
  <c r="D58" i="24"/>
  <c r="F58" i="24"/>
  <c r="G58" i="24"/>
  <c r="H58" i="24"/>
  <c r="J58" i="24"/>
  <c r="I59" i="24"/>
  <c r="C59" i="24"/>
  <c r="D59" i="24"/>
  <c r="F59" i="24"/>
  <c r="G59" i="24"/>
  <c r="H59" i="24"/>
  <c r="J59" i="24"/>
  <c r="I60" i="24"/>
  <c r="C60" i="24"/>
  <c r="D60" i="24"/>
  <c r="F60" i="24"/>
  <c r="G60" i="24"/>
  <c r="H60" i="24"/>
  <c r="J60" i="24"/>
  <c r="I61" i="24"/>
  <c r="C61" i="24"/>
  <c r="D61" i="24"/>
  <c r="F61" i="24"/>
  <c r="G61" i="24"/>
  <c r="H61" i="24"/>
  <c r="J61" i="24"/>
  <c r="I62" i="24"/>
  <c r="C62" i="24"/>
  <c r="D62" i="24"/>
  <c r="F62" i="24"/>
  <c r="G62" i="24"/>
  <c r="H62" i="24"/>
  <c r="J62" i="24"/>
  <c r="I63" i="24"/>
  <c r="C63" i="24"/>
  <c r="D63" i="24"/>
  <c r="F63" i="24"/>
  <c r="G63" i="24"/>
  <c r="H63" i="24"/>
  <c r="J63" i="24"/>
  <c r="I64" i="24"/>
  <c r="C64" i="24"/>
  <c r="D64" i="24"/>
  <c r="F64" i="24"/>
  <c r="G64" i="24"/>
  <c r="H64" i="24"/>
  <c r="J64" i="24"/>
  <c r="I65" i="24"/>
  <c r="C65" i="24"/>
  <c r="D65" i="24"/>
  <c r="F65" i="24"/>
  <c r="G65" i="24"/>
  <c r="H65" i="24"/>
  <c r="J65" i="24"/>
  <c r="I66" i="24"/>
  <c r="C66" i="24"/>
  <c r="D66" i="24"/>
  <c r="F66" i="24"/>
  <c r="G66" i="24"/>
  <c r="H66" i="24"/>
  <c r="J66" i="24"/>
  <c r="I67" i="24"/>
  <c r="C67" i="24"/>
  <c r="D67" i="24"/>
  <c r="F67" i="24"/>
  <c r="G67" i="24"/>
  <c r="H67" i="24"/>
  <c r="J67" i="24"/>
  <c r="I68" i="24"/>
  <c r="C68" i="24"/>
  <c r="D68" i="24"/>
  <c r="F68" i="24"/>
  <c r="G68" i="24"/>
  <c r="H68" i="24"/>
  <c r="J68" i="24"/>
  <c r="I69" i="24"/>
  <c r="C69" i="24"/>
  <c r="D69" i="24"/>
  <c r="F69" i="24"/>
  <c r="G69" i="24"/>
  <c r="H69" i="24"/>
  <c r="J69" i="24"/>
  <c r="I70" i="24"/>
  <c r="C70" i="24"/>
  <c r="D70" i="24"/>
  <c r="F70" i="24"/>
  <c r="G70" i="24"/>
  <c r="H70" i="24"/>
  <c r="J70" i="24"/>
  <c r="I71" i="24"/>
  <c r="C71" i="24"/>
  <c r="D71" i="24"/>
  <c r="F71" i="24"/>
  <c r="G71" i="24"/>
  <c r="H71" i="24"/>
  <c r="J71" i="24"/>
  <c r="I72" i="24"/>
  <c r="C72" i="24"/>
  <c r="D72" i="24"/>
  <c r="F72" i="24"/>
  <c r="G72" i="24"/>
  <c r="H72" i="24"/>
  <c r="J72" i="24"/>
  <c r="I73" i="24"/>
  <c r="C73" i="24"/>
  <c r="D73" i="24"/>
  <c r="F73" i="24"/>
  <c r="G73" i="24"/>
  <c r="H73" i="24"/>
  <c r="J73" i="24"/>
  <c r="I74" i="24"/>
  <c r="C74" i="24"/>
  <c r="D74" i="24"/>
  <c r="F74" i="24"/>
  <c r="G74" i="24"/>
  <c r="H74" i="24"/>
  <c r="J74" i="24"/>
  <c r="I75" i="24"/>
  <c r="C75" i="24"/>
  <c r="D75" i="24"/>
  <c r="F75" i="24"/>
  <c r="G75" i="24"/>
  <c r="H75" i="24"/>
  <c r="J75" i="24"/>
  <c r="I76" i="24"/>
  <c r="C76" i="24"/>
  <c r="D76" i="24"/>
  <c r="F76" i="24"/>
  <c r="G76" i="24"/>
  <c r="H76" i="24"/>
  <c r="J76" i="24"/>
  <c r="I77" i="24"/>
  <c r="C77" i="24"/>
  <c r="D77" i="24"/>
  <c r="F77" i="24"/>
  <c r="G77" i="24"/>
  <c r="H77" i="24"/>
  <c r="J77" i="24"/>
  <c r="I78" i="24"/>
  <c r="C78" i="24"/>
  <c r="D78" i="24"/>
  <c r="F78" i="24"/>
  <c r="G78" i="24"/>
  <c r="H78" i="24"/>
  <c r="J78" i="24"/>
  <c r="I79" i="24"/>
  <c r="C79" i="24"/>
  <c r="D79" i="24"/>
  <c r="F79" i="24"/>
  <c r="G79" i="24"/>
  <c r="H79" i="24"/>
  <c r="J79" i="24"/>
  <c r="I80" i="24"/>
  <c r="C80" i="24"/>
  <c r="D80" i="24"/>
  <c r="F80" i="24"/>
  <c r="G80" i="24"/>
  <c r="H80" i="24"/>
  <c r="J80" i="24"/>
  <c r="I81" i="24"/>
  <c r="C81" i="24"/>
  <c r="D81" i="24"/>
  <c r="F81" i="24"/>
  <c r="G81" i="24"/>
  <c r="H81" i="24"/>
  <c r="J81" i="24"/>
  <c r="I82" i="24"/>
  <c r="C82" i="24"/>
  <c r="D82" i="24"/>
  <c r="F82" i="24"/>
  <c r="G82" i="24"/>
  <c r="H82" i="24"/>
  <c r="J82" i="24"/>
  <c r="I83" i="24"/>
  <c r="C83" i="24"/>
  <c r="D83" i="24"/>
  <c r="F83" i="24"/>
  <c r="G83" i="24"/>
  <c r="H83" i="24"/>
  <c r="J83" i="24"/>
  <c r="I84" i="24"/>
  <c r="C84" i="24"/>
  <c r="D84" i="24"/>
  <c r="F84" i="24"/>
  <c r="G84" i="24"/>
  <c r="H84" i="24"/>
  <c r="J84" i="24"/>
  <c r="B5" i="12"/>
  <c r="C5" i="12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B24" i="32"/>
  <c r="B25" i="32"/>
  <c r="H4" i="36"/>
  <c r="B17" i="32"/>
  <c r="E4" i="36"/>
  <c r="H5" i="36"/>
  <c r="B12" i="32"/>
  <c r="B13" i="32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80" i="36"/>
  <c r="H81" i="36"/>
  <c r="H82" i="36"/>
  <c r="H83" i="36"/>
  <c r="H84" i="36"/>
  <c r="AU4" i="36"/>
  <c r="AU5" i="36"/>
  <c r="AV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S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B45" i="23"/>
  <c r="C44" i="23"/>
  <c r="C6" i="23"/>
  <c r="H5" i="12"/>
  <c r="I5" i="12" s="1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" i="2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D45" i="23"/>
  <c r="F6" i="12" l="1"/>
  <c r="G6" i="12" s="1"/>
  <c r="B7" i="12" s="1"/>
  <c r="D5" i="36"/>
  <c r="E5" i="36" s="1"/>
  <c r="C6" i="36"/>
  <c r="C7" i="12" l="1"/>
  <c r="D6" i="36"/>
  <c r="E6" i="36" s="1"/>
  <c r="C7" i="36"/>
  <c r="D7" i="12" l="1"/>
  <c r="E7" i="12" s="1"/>
  <c r="H6" i="12"/>
  <c r="I6" i="12" s="1"/>
  <c r="C8" i="36"/>
  <c r="D7" i="36"/>
  <c r="E7" i="36" s="1"/>
  <c r="F7" i="12" l="1"/>
  <c r="G7" i="12" s="1"/>
  <c r="B8" i="12" s="1"/>
  <c r="C9" i="36"/>
  <c r="D8" i="36"/>
  <c r="E8" i="36" s="1"/>
  <c r="C8" i="12" l="1"/>
  <c r="C10" i="36"/>
  <c r="D9" i="36"/>
  <c r="E9" i="36" s="1"/>
  <c r="D8" i="12" l="1"/>
  <c r="E8" i="12" s="1"/>
  <c r="H7" i="12"/>
  <c r="I7" i="12" s="1"/>
  <c r="C11" i="36"/>
  <c r="D10" i="36"/>
  <c r="E10" i="36" s="1"/>
  <c r="F8" i="12" l="1"/>
  <c r="G8" i="12" s="1"/>
  <c r="B9" i="12" s="1"/>
  <c r="C12" i="36"/>
  <c r="D11" i="36"/>
  <c r="E11" i="36" s="1"/>
  <c r="C9" i="12" l="1"/>
  <c r="C13" i="36"/>
  <c r="D12" i="36"/>
  <c r="E12" i="36" s="1"/>
  <c r="D9" i="12" l="1"/>
  <c r="E9" i="12" s="1"/>
  <c r="H8" i="12"/>
  <c r="I8" i="12" s="1"/>
  <c r="D13" i="36"/>
  <c r="E13" i="36" s="1"/>
  <c r="F9" i="12" l="1"/>
  <c r="G9" i="12" s="1"/>
  <c r="B10" i="12" s="1"/>
  <c r="C15" i="36"/>
  <c r="D14" i="36"/>
  <c r="E14" i="36" s="1"/>
  <c r="C10" i="12" l="1"/>
  <c r="C16" i="36"/>
  <c r="D15" i="36"/>
  <c r="E15" i="36" s="1"/>
  <c r="H9" i="12" l="1"/>
  <c r="I9" i="12" s="1"/>
  <c r="D10" i="12"/>
  <c r="E10" i="12" s="1"/>
  <c r="C17" i="36"/>
  <c r="D16" i="36"/>
  <c r="E16" i="36" s="1"/>
  <c r="F10" i="12" l="1"/>
  <c r="G10" i="12" s="1"/>
  <c r="B11" i="12" s="1"/>
  <c r="C18" i="36"/>
  <c r="D17" i="36"/>
  <c r="E17" i="36" s="1"/>
  <c r="C11" i="12" l="1"/>
  <c r="C19" i="36"/>
  <c r="D18" i="36"/>
  <c r="E18" i="36" s="1"/>
  <c r="D11" i="12" l="1"/>
  <c r="E11" i="12" s="1"/>
  <c r="H10" i="12"/>
  <c r="I10" i="12" s="1"/>
  <c r="C20" i="36"/>
  <c r="D19" i="36"/>
  <c r="E19" i="36" s="1"/>
  <c r="F11" i="12" l="1"/>
  <c r="G11" i="12" s="1"/>
  <c r="B12" i="12" s="1"/>
  <c r="C21" i="36"/>
  <c r="D20" i="36"/>
  <c r="E20" i="36" s="1"/>
  <c r="C12" i="12" l="1"/>
  <c r="C22" i="36"/>
  <c r="D21" i="36"/>
  <c r="E21" i="36" s="1"/>
  <c r="D12" i="12" l="1"/>
  <c r="E12" i="12" s="1"/>
  <c r="H11" i="12"/>
  <c r="I11" i="12" s="1"/>
  <c r="C23" i="36"/>
  <c r="D22" i="36"/>
  <c r="E22" i="36" s="1"/>
  <c r="F12" i="12" l="1"/>
  <c r="G12" i="12" s="1"/>
  <c r="B13" i="12" s="1"/>
  <c r="C24" i="36"/>
  <c r="D23" i="36"/>
  <c r="E23" i="36" s="1"/>
  <c r="C13" i="12" l="1"/>
  <c r="C25" i="36"/>
  <c r="D24" i="36"/>
  <c r="E24" i="36" s="1"/>
  <c r="D13" i="12" l="1"/>
  <c r="E13" i="12" s="1"/>
  <c r="H12" i="12"/>
  <c r="I12" i="12" s="1"/>
  <c r="C26" i="36"/>
  <c r="D25" i="36"/>
  <c r="E25" i="36" s="1"/>
  <c r="F13" i="12" l="1"/>
  <c r="G13" i="12" s="1"/>
  <c r="B14" i="12" s="1"/>
  <c r="C27" i="36"/>
  <c r="D26" i="36"/>
  <c r="E26" i="36" s="1"/>
  <c r="C14" i="12" l="1"/>
  <c r="C28" i="36"/>
  <c r="D27" i="36"/>
  <c r="E27" i="36" s="1"/>
  <c r="D14" i="12" l="1"/>
  <c r="E14" i="12" s="1"/>
  <c r="H13" i="12"/>
  <c r="I13" i="12" s="1"/>
  <c r="C29" i="36"/>
  <c r="D28" i="36"/>
  <c r="E28" i="36" s="1"/>
  <c r="F14" i="12" l="1"/>
  <c r="G14" i="12" s="1"/>
  <c r="B15" i="12" s="1"/>
  <c r="C30" i="36"/>
  <c r="D29" i="36"/>
  <c r="E29" i="36" s="1"/>
  <c r="C15" i="12" l="1"/>
  <c r="C31" i="36"/>
  <c r="D30" i="36"/>
  <c r="E30" i="36" s="1"/>
  <c r="D15" i="12" l="1"/>
  <c r="E15" i="12" s="1"/>
  <c r="H14" i="12"/>
  <c r="I14" i="12" s="1"/>
  <c r="C32" i="36"/>
  <c r="D31" i="36"/>
  <c r="E31" i="36" s="1"/>
  <c r="F15" i="12" l="1"/>
  <c r="G15" i="12" s="1"/>
  <c r="B16" i="12" s="1"/>
  <c r="C33" i="36"/>
  <c r="D32" i="36"/>
  <c r="E32" i="36" s="1"/>
  <c r="C16" i="12" l="1"/>
  <c r="C34" i="36"/>
  <c r="D33" i="36"/>
  <c r="E33" i="36" s="1"/>
  <c r="D16" i="12" l="1"/>
  <c r="E16" i="12" s="1"/>
  <c r="H15" i="12"/>
  <c r="I15" i="12" s="1"/>
  <c r="D34" i="36"/>
  <c r="E34" i="36" s="1"/>
  <c r="C35" i="36"/>
  <c r="F16" i="12" l="1"/>
  <c r="G16" i="12" s="1"/>
  <c r="B17" i="12" s="1"/>
  <c r="C36" i="36"/>
  <c r="D35" i="36"/>
  <c r="E35" i="36" s="1"/>
  <c r="C17" i="12" l="1"/>
  <c r="C37" i="36"/>
  <c r="D36" i="36"/>
  <c r="E36" i="36" s="1"/>
  <c r="D17" i="12" l="1"/>
  <c r="E17" i="12" s="1"/>
  <c r="H16" i="12"/>
  <c r="I16" i="12" s="1"/>
  <c r="C38" i="36"/>
  <c r="D37" i="36"/>
  <c r="E37" i="36" s="1"/>
  <c r="F17" i="12" l="1"/>
  <c r="G17" i="12" s="1"/>
  <c r="B18" i="12" s="1"/>
  <c r="C39" i="36"/>
  <c r="D38" i="36"/>
  <c r="E38" i="36" s="1"/>
  <c r="C18" i="12" l="1"/>
  <c r="C40" i="36"/>
  <c r="D39" i="36"/>
  <c r="E39" i="36" s="1"/>
  <c r="D18" i="12" l="1"/>
  <c r="E18" i="12" s="1"/>
  <c r="H17" i="12"/>
  <c r="I17" i="12" s="1"/>
  <c r="C41" i="36"/>
  <c r="D40" i="36"/>
  <c r="E40" i="36" s="1"/>
  <c r="F18" i="12" l="1"/>
  <c r="G18" i="12" s="1"/>
  <c r="B19" i="12" s="1"/>
  <c r="C42" i="36"/>
  <c r="D41" i="36"/>
  <c r="E41" i="36" s="1"/>
  <c r="C19" i="12" l="1"/>
  <c r="C43" i="36"/>
  <c r="D42" i="36"/>
  <c r="E42" i="36" s="1"/>
  <c r="D19" i="12" l="1"/>
  <c r="E19" i="12" s="1"/>
  <c r="H18" i="12"/>
  <c r="I18" i="12" s="1"/>
  <c r="C44" i="36"/>
  <c r="D43" i="36"/>
  <c r="E43" i="36" s="1"/>
  <c r="F19" i="12" l="1"/>
  <c r="G19" i="12" s="1"/>
  <c r="B20" i="12" s="1"/>
  <c r="C45" i="36"/>
  <c r="D44" i="36"/>
  <c r="E44" i="36" s="1"/>
  <c r="C20" i="12" l="1"/>
  <c r="C46" i="36"/>
  <c r="D45" i="36"/>
  <c r="E45" i="36" s="1"/>
  <c r="D20" i="12" l="1"/>
  <c r="E20" i="12" s="1"/>
  <c r="H19" i="12"/>
  <c r="I19" i="12" s="1"/>
  <c r="C47" i="36"/>
  <c r="D46" i="36"/>
  <c r="E46" i="36" s="1"/>
  <c r="F20" i="12" l="1"/>
  <c r="G20" i="12" s="1"/>
  <c r="B21" i="12" s="1"/>
  <c r="C48" i="36"/>
  <c r="D47" i="36"/>
  <c r="E47" i="36" s="1"/>
  <c r="C21" i="12" l="1"/>
  <c r="C49" i="36"/>
  <c r="D48" i="36"/>
  <c r="E48" i="36" s="1"/>
  <c r="D21" i="12" l="1"/>
  <c r="E21" i="12" s="1"/>
  <c r="H20" i="12"/>
  <c r="I20" i="12" s="1"/>
  <c r="C50" i="36"/>
  <c r="D49" i="36"/>
  <c r="E49" i="36" s="1"/>
  <c r="F21" i="12" l="1"/>
  <c r="G21" i="12" s="1"/>
  <c r="B22" i="12" s="1"/>
  <c r="C51" i="36"/>
  <c r="D50" i="36"/>
  <c r="E50" i="36" s="1"/>
  <c r="C22" i="12" l="1"/>
  <c r="C52" i="36"/>
  <c r="D51" i="36"/>
  <c r="E51" i="36" s="1"/>
  <c r="D22" i="12" l="1"/>
  <c r="E22" i="12" s="1"/>
  <c r="H21" i="12"/>
  <c r="I21" i="12" s="1"/>
  <c r="C53" i="36"/>
  <c r="D52" i="36"/>
  <c r="E52" i="36" s="1"/>
  <c r="F22" i="12" l="1"/>
  <c r="G22" i="12" s="1"/>
  <c r="B23" i="12" s="1"/>
  <c r="C54" i="36"/>
  <c r="D53" i="36"/>
  <c r="E53" i="36" s="1"/>
  <c r="C23" i="12" l="1"/>
  <c r="C55" i="36"/>
  <c r="D54" i="36"/>
  <c r="E54" i="36" s="1"/>
  <c r="D23" i="12" l="1"/>
  <c r="E23" i="12" s="1"/>
  <c r="H22" i="12"/>
  <c r="I22" i="12" s="1"/>
  <c r="C56" i="36"/>
  <c r="D55" i="36"/>
  <c r="E55" i="36" s="1"/>
  <c r="F23" i="12" l="1"/>
  <c r="G23" i="12" s="1"/>
  <c r="B24" i="12" s="1"/>
  <c r="C57" i="36"/>
  <c r="D56" i="36"/>
  <c r="E56" i="36" s="1"/>
  <c r="C24" i="12" l="1"/>
  <c r="C58" i="36"/>
  <c r="D57" i="36"/>
  <c r="E57" i="36" s="1"/>
  <c r="D24" i="12" l="1"/>
  <c r="E24" i="12" s="1"/>
  <c r="H23" i="12"/>
  <c r="I23" i="12" s="1"/>
  <c r="C59" i="36"/>
  <c r="D58" i="36"/>
  <c r="E58" i="36" s="1"/>
  <c r="F24" i="12" l="1"/>
  <c r="G24" i="12" s="1"/>
  <c r="B25" i="12" s="1"/>
  <c r="C60" i="36"/>
  <c r="D59" i="36"/>
  <c r="E59" i="36" s="1"/>
  <c r="C25" i="12" l="1"/>
  <c r="C61" i="36"/>
  <c r="D60" i="36"/>
  <c r="E60" i="36" s="1"/>
  <c r="D25" i="12" l="1"/>
  <c r="E25" i="12" s="1"/>
  <c r="H24" i="12"/>
  <c r="I24" i="12" s="1"/>
  <c r="C62" i="36"/>
  <c r="D61" i="36"/>
  <c r="E61" i="36" s="1"/>
  <c r="F25" i="12" l="1"/>
  <c r="G25" i="12" s="1"/>
  <c r="B26" i="12" s="1"/>
  <c r="C63" i="36"/>
  <c r="D62" i="36"/>
  <c r="E62" i="36" s="1"/>
  <c r="C26" i="12" l="1"/>
  <c r="C64" i="36"/>
  <c r="D63" i="36"/>
  <c r="E63" i="36" s="1"/>
  <c r="D26" i="12" l="1"/>
  <c r="E26" i="12" s="1"/>
  <c r="H25" i="12"/>
  <c r="I25" i="12" s="1"/>
  <c r="C65" i="36"/>
  <c r="D64" i="36"/>
  <c r="E64" i="36" s="1"/>
  <c r="F26" i="12" l="1"/>
  <c r="G26" i="12" s="1"/>
  <c r="B27" i="12" s="1"/>
  <c r="C66" i="36"/>
  <c r="D65" i="36"/>
  <c r="E65" i="36" s="1"/>
  <c r="C27" i="12" l="1"/>
  <c r="C67" i="36"/>
  <c r="D66" i="36"/>
  <c r="E66" i="36" s="1"/>
  <c r="D27" i="12" l="1"/>
  <c r="E27" i="12" s="1"/>
  <c r="H26" i="12"/>
  <c r="I26" i="12" s="1"/>
  <c r="C68" i="36"/>
  <c r="D67" i="36"/>
  <c r="E67" i="36" s="1"/>
  <c r="F27" i="12" l="1"/>
  <c r="G27" i="12" s="1"/>
  <c r="B28" i="12" s="1"/>
  <c r="C69" i="36"/>
  <c r="D68" i="36"/>
  <c r="E68" i="36" s="1"/>
  <c r="C28" i="12" l="1"/>
  <c r="C70" i="36"/>
  <c r="D69" i="36"/>
  <c r="E69" i="36" s="1"/>
  <c r="D28" i="12" l="1"/>
  <c r="E28" i="12" s="1"/>
  <c r="H27" i="12"/>
  <c r="I27" i="12" s="1"/>
  <c r="C71" i="36"/>
  <c r="D70" i="36"/>
  <c r="E70" i="36" s="1"/>
  <c r="F28" i="12" l="1"/>
  <c r="G28" i="12" s="1"/>
  <c r="B29" i="12" s="1"/>
  <c r="C72" i="36"/>
  <c r="D71" i="36"/>
  <c r="E71" i="36" s="1"/>
  <c r="C29" i="12" l="1"/>
  <c r="C73" i="36"/>
  <c r="D72" i="36"/>
  <c r="E72" i="36" s="1"/>
  <c r="D29" i="12" l="1"/>
  <c r="E29" i="12" s="1"/>
  <c r="H28" i="12"/>
  <c r="I28" i="12" s="1"/>
  <c r="C74" i="36"/>
  <c r="D73" i="36"/>
  <c r="E73" i="36" s="1"/>
  <c r="F29" i="12" l="1"/>
  <c r="G29" i="12" s="1"/>
  <c r="B30" i="12" s="1"/>
  <c r="C75" i="36"/>
  <c r="D74" i="36"/>
  <c r="E74" i="36" s="1"/>
  <c r="C30" i="12" l="1"/>
  <c r="C76" i="36"/>
  <c r="D75" i="36"/>
  <c r="E75" i="36" s="1"/>
  <c r="D30" i="12" l="1"/>
  <c r="E30" i="12" s="1"/>
  <c r="H29" i="12"/>
  <c r="I29" i="12" s="1"/>
  <c r="C77" i="36"/>
  <c r="D76" i="36"/>
  <c r="E76" i="36" s="1"/>
  <c r="F30" i="12" l="1"/>
  <c r="G30" i="12" s="1"/>
  <c r="B31" i="12" s="1"/>
  <c r="C78" i="36"/>
  <c r="D77" i="36"/>
  <c r="E77" i="36" s="1"/>
  <c r="C31" i="12" l="1"/>
  <c r="C79" i="36"/>
  <c r="D78" i="36"/>
  <c r="E78" i="36" s="1"/>
  <c r="D31" i="12" l="1"/>
  <c r="E31" i="12" s="1"/>
  <c r="H30" i="12"/>
  <c r="I30" i="12" s="1"/>
  <c r="C80" i="36"/>
  <c r="D79" i="36"/>
  <c r="E79" i="36" s="1"/>
  <c r="F31" i="12" l="1"/>
  <c r="G31" i="12" s="1"/>
  <c r="B32" i="12" s="1"/>
  <c r="C81" i="36"/>
  <c r="D80" i="36"/>
  <c r="E80" i="36" s="1"/>
  <c r="C32" i="12" l="1"/>
  <c r="C82" i="36"/>
  <c r="D81" i="36"/>
  <c r="E81" i="36" s="1"/>
  <c r="D32" i="12" l="1"/>
  <c r="E32" i="12" s="1"/>
  <c r="H31" i="12"/>
  <c r="I31" i="12" s="1"/>
  <c r="C83" i="36"/>
  <c r="D82" i="36"/>
  <c r="E82" i="36" s="1"/>
  <c r="F32" i="12" l="1"/>
  <c r="G32" i="12" s="1"/>
  <c r="B33" i="12" s="1"/>
  <c r="C84" i="36"/>
  <c r="D84" i="36" s="1"/>
  <c r="E84" i="36" s="1"/>
  <c r="D83" i="36"/>
  <c r="E83" i="36" s="1"/>
  <c r="C33" i="12" l="1"/>
  <c r="D33" i="12" l="1"/>
  <c r="E33" i="12" s="1"/>
  <c r="H32" i="12"/>
  <c r="I32" i="12" s="1"/>
  <c r="F33" i="12" l="1"/>
  <c r="G33" i="12" s="1"/>
  <c r="B34" i="12" s="1"/>
  <c r="C34" i="12" l="1"/>
  <c r="D34" i="12" l="1"/>
  <c r="E34" i="12" s="1"/>
  <c r="H33" i="12"/>
  <c r="I33" i="12" s="1"/>
  <c r="F34" i="12" l="1"/>
  <c r="G34" i="12" s="1"/>
  <c r="B35" i="12" s="1"/>
  <c r="C35" i="12" l="1"/>
  <c r="D35" i="12" l="1"/>
  <c r="E35" i="12" s="1"/>
  <c r="H34" i="12"/>
  <c r="I34" i="12" s="1"/>
  <c r="F35" i="12" l="1"/>
  <c r="G35" i="12" s="1"/>
  <c r="B36" i="12" s="1"/>
  <c r="C36" i="12" l="1"/>
  <c r="D36" i="12" l="1"/>
  <c r="E36" i="12" s="1"/>
  <c r="H35" i="12"/>
  <c r="I35" i="12" s="1"/>
  <c r="F36" i="12" l="1"/>
  <c r="G36" i="12" s="1"/>
  <c r="B37" i="12" s="1"/>
  <c r="C37" i="12" l="1"/>
  <c r="D37" i="12" l="1"/>
  <c r="E37" i="12" s="1"/>
  <c r="H36" i="12"/>
  <c r="I36" i="12" s="1"/>
  <c r="F37" i="12" l="1"/>
  <c r="G37" i="12" s="1"/>
  <c r="B38" i="12" s="1"/>
  <c r="C38" i="12" l="1"/>
  <c r="D38" i="12" l="1"/>
  <c r="E38" i="12" s="1"/>
  <c r="H37" i="12"/>
  <c r="I37" i="12" s="1"/>
  <c r="F38" i="12" l="1"/>
  <c r="G38" i="12" s="1"/>
  <c r="B39" i="12" s="1"/>
  <c r="C39" i="12" l="1"/>
  <c r="D39" i="12" l="1"/>
  <c r="E39" i="12" s="1"/>
  <c r="H38" i="12"/>
  <c r="I38" i="12" s="1"/>
  <c r="F39" i="12" l="1"/>
  <c r="G39" i="12" s="1"/>
  <c r="B40" i="12" s="1"/>
  <c r="C40" i="12" l="1"/>
  <c r="D40" i="12" l="1"/>
  <c r="E40" i="12" s="1"/>
  <c r="H39" i="12"/>
  <c r="I39" i="12" s="1"/>
  <c r="F40" i="12" l="1"/>
  <c r="G40" i="12" s="1"/>
  <c r="B41" i="12" s="1"/>
  <c r="C41" i="12" l="1"/>
  <c r="D41" i="12" l="1"/>
  <c r="E41" i="12" s="1"/>
  <c r="H40" i="12"/>
  <c r="I40" i="12" s="1"/>
  <c r="F41" i="12" l="1"/>
  <c r="G41" i="12" s="1"/>
  <c r="B42" i="12" s="1"/>
  <c r="C42" i="12" l="1"/>
  <c r="D42" i="12" l="1"/>
  <c r="E42" i="12" s="1"/>
  <c r="H41" i="12"/>
  <c r="I41" i="12" s="1"/>
  <c r="F42" i="12" l="1"/>
  <c r="G42" i="12" s="1"/>
  <c r="B43" i="12" s="1"/>
  <c r="C43" i="12" l="1"/>
  <c r="D43" i="12" l="1"/>
  <c r="E43" i="12" s="1"/>
  <c r="H42" i="12"/>
  <c r="I42" i="12" s="1"/>
  <c r="F43" i="12" l="1"/>
  <c r="G43" i="12" s="1"/>
  <c r="B44" i="12" s="1"/>
  <c r="C44" i="12" l="1"/>
  <c r="D44" i="12" l="1"/>
  <c r="E44" i="12" s="1"/>
  <c r="H43" i="12"/>
  <c r="I43" i="12" s="1"/>
  <c r="F44" i="12" l="1"/>
  <c r="G44" i="12" s="1"/>
  <c r="B45" i="12" s="1"/>
  <c r="B5" i="32" l="1"/>
  <c r="C45" i="12"/>
  <c r="D45" i="12" l="1"/>
  <c r="H44" i="12"/>
  <c r="I44" i="12" s="1"/>
  <c r="G7" i="22"/>
  <c r="C7" i="35"/>
  <c r="C7" i="22"/>
  <c r="G7" i="35"/>
  <c r="B26" i="32" l="1"/>
  <c r="B8" i="32"/>
  <c r="B9" i="32" s="1"/>
  <c r="E45" i="12"/>
  <c r="H7" i="35"/>
  <c r="D7" i="22"/>
  <c r="O7" i="22"/>
  <c r="F4" i="36" s="1"/>
  <c r="I4" i="36" s="1"/>
  <c r="D7" i="35"/>
  <c r="O7" i="35"/>
  <c r="H7" i="22"/>
  <c r="P7" i="35" l="1"/>
  <c r="I6" i="38" s="1"/>
  <c r="J6" i="38" s="1"/>
  <c r="P7" i="22"/>
  <c r="C6" i="38" s="1"/>
  <c r="D6" i="38" s="1"/>
  <c r="E5" i="24"/>
  <c r="E9" i="24"/>
  <c r="E13" i="24"/>
  <c r="E17" i="24"/>
  <c r="E21" i="24"/>
  <c r="E25" i="24"/>
  <c r="E29" i="24"/>
  <c r="E33" i="24"/>
  <c r="E6" i="24"/>
  <c r="E10" i="24"/>
  <c r="E14" i="24"/>
  <c r="E18" i="24"/>
  <c r="E22" i="24"/>
  <c r="E26" i="24"/>
  <c r="E30" i="24"/>
  <c r="E34" i="24"/>
  <c r="E8" i="24"/>
  <c r="E16" i="24"/>
  <c r="E24" i="24"/>
  <c r="E32" i="24"/>
  <c r="E11" i="24"/>
  <c r="E19" i="24"/>
  <c r="E27" i="24"/>
  <c r="E12" i="24"/>
  <c r="E28" i="24"/>
  <c r="E15" i="24"/>
  <c r="E31" i="24"/>
  <c r="E20" i="24"/>
  <c r="E23" i="24"/>
  <c r="E35" i="24"/>
  <c r="E39" i="24"/>
  <c r="E43" i="24"/>
  <c r="E47" i="24"/>
  <c r="E51" i="24"/>
  <c r="E55" i="24"/>
  <c r="E59" i="24"/>
  <c r="E63" i="24"/>
  <c r="E67" i="24"/>
  <c r="E71" i="24"/>
  <c r="E75" i="24"/>
  <c r="E79" i="24"/>
  <c r="E83" i="24"/>
  <c r="E36" i="24"/>
  <c r="E40" i="24"/>
  <c r="E44" i="24"/>
  <c r="E48" i="24"/>
  <c r="E52" i="24"/>
  <c r="E56" i="24"/>
  <c r="E60" i="24"/>
  <c r="E64" i="24"/>
  <c r="E68" i="24"/>
  <c r="E72" i="24"/>
  <c r="E76" i="24"/>
  <c r="E80" i="24"/>
  <c r="E84" i="24"/>
  <c r="E42" i="24"/>
  <c r="E50" i="24"/>
  <c r="E58" i="24"/>
  <c r="E66" i="24"/>
  <c r="E74" i="24"/>
  <c r="E82" i="24"/>
  <c r="E46" i="24"/>
  <c r="E62" i="24"/>
  <c r="E37" i="24"/>
  <c r="E45" i="24"/>
  <c r="E53" i="24"/>
  <c r="E61" i="24"/>
  <c r="E69" i="24"/>
  <c r="E77" i="24"/>
  <c r="E38" i="24"/>
  <c r="E54" i="24"/>
  <c r="E70" i="24"/>
  <c r="E78" i="24"/>
  <c r="E57" i="24"/>
  <c r="E7" i="24"/>
  <c r="E73" i="24"/>
  <c r="E49" i="24"/>
  <c r="E81" i="24"/>
  <c r="E65" i="24"/>
  <c r="E41" i="24"/>
  <c r="K7" i="22"/>
  <c r="E6" i="38" s="1"/>
  <c r="F6" i="38" s="1"/>
  <c r="K7" i="35"/>
  <c r="K6" i="38" s="1"/>
  <c r="L6" i="38" s="1"/>
  <c r="B7" i="32"/>
  <c r="F45" i="12"/>
  <c r="G45" i="12" s="1"/>
  <c r="B46" i="12" s="1"/>
  <c r="C46" i="12" l="1"/>
  <c r="M6" i="38"/>
  <c r="L7" i="22"/>
  <c r="L7" i="35"/>
  <c r="G6" i="38"/>
  <c r="K4" i="24"/>
  <c r="K6" i="24" s="1"/>
  <c r="L4" i="24"/>
  <c r="L6" i="24" s="1"/>
  <c r="D46" i="12" l="1"/>
  <c r="H45" i="12"/>
  <c r="I45" i="12" s="1"/>
  <c r="L8" i="22"/>
  <c r="M7" i="22"/>
  <c r="N7" i="22" s="1"/>
  <c r="L8" i="35"/>
  <c r="M7" i="35"/>
  <c r="N7" i="35" s="1"/>
  <c r="C8" i="22" l="1"/>
  <c r="G8" i="22"/>
  <c r="M8" i="22"/>
  <c r="N8" i="22" s="1"/>
  <c r="M8" i="35"/>
  <c r="N8" i="35" s="1"/>
  <c r="E46" i="12"/>
  <c r="C8" i="35"/>
  <c r="G8" i="35"/>
  <c r="H8" i="35" l="1"/>
  <c r="I7" i="35" s="1"/>
  <c r="D8" i="35"/>
  <c r="C9" i="35"/>
  <c r="O8" i="35"/>
  <c r="H8" i="22"/>
  <c r="I7" i="22" s="1"/>
  <c r="F46" i="12"/>
  <c r="G46" i="12" s="1"/>
  <c r="B47" i="12" s="1"/>
  <c r="C9" i="22"/>
  <c r="D8" i="22"/>
  <c r="O8" i="22"/>
  <c r="F5" i="36" s="1"/>
  <c r="G5" i="36" s="1"/>
  <c r="I5" i="36" s="1"/>
  <c r="C47" i="12" l="1"/>
  <c r="D9" i="35"/>
  <c r="P8" i="22"/>
  <c r="E7" i="22"/>
  <c r="K8" i="22"/>
  <c r="P8" i="35"/>
  <c r="E7" i="35"/>
  <c r="K8" i="35"/>
  <c r="D9" i="22"/>
  <c r="Q7" i="22" l="1"/>
  <c r="R7" i="22" s="1"/>
  <c r="C7" i="38"/>
  <c r="D7" i="38" s="1"/>
  <c r="G9" i="22"/>
  <c r="D47" i="12"/>
  <c r="H46" i="12"/>
  <c r="I46" i="12" s="1"/>
  <c r="E8" i="22"/>
  <c r="K9" i="22"/>
  <c r="E7" i="38"/>
  <c r="F7" i="38" s="1"/>
  <c r="L9" i="22"/>
  <c r="E8" i="35"/>
  <c r="K9" i="35"/>
  <c r="L9" i="35"/>
  <c r="K7" i="38"/>
  <c r="L7" i="38" s="1"/>
  <c r="Q7" i="35"/>
  <c r="I7" i="38"/>
  <c r="J7" i="38" s="1"/>
  <c r="G9" i="35"/>
  <c r="O9" i="35" l="1"/>
  <c r="L10" i="35"/>
  <c r="M9" i="35"/>
  <c r="N9" i="35" s="1"/>
  <c r="C10" i="35" s="1"/>
  <c r="M9" i="22"/>
  <c r="N9" i="22" s="1"/>
  <c r="C10" i="22" s="1"/>
  <c r="L10" i="22"/>
  <c r="M7" i="38"/>
  <c r="H9" i="22"/>
  <c r="O9" i="22"/>
  <c r="F6" i="36" s="1"/>
  <c r="G6" i="36" s="1"/>
  <c r="I6" i="36" s="1"/>
  <c r="R7" i="35"/>
  <c r="S8" i="35"/>
  <c r="K8" i="38"/>
  <c r="E8" i="38"/>
  <c r="F8" i="38" s="1"/>
  <c r="E47" i="12"/>
  <c r="G7" i="38"/>
  <c r="L8" i="38"/>
  <c r="D10" i="35" l="1"/>
  <c r="M10" i="35"/>
  <c r="N10" i="35" s="1"/>
  <c r="C11" i="35" s="1"/>
  <c r="H9" i="35"/>
  <c r="I8" i="22"/>
  <c r="P9" i="22"/>
  <c r="M10" i="22"/>
  <c r="N10" i="22" s="1"/>
  <c r="F47" i="12"/>
  <c r="G47" i="12" s="1"/>
  <c r="B48" i="12" s="1"/>
  <c r="C11" i="22"/>
  <c r="D10" i="22"/>
  <c r="D11" i="35" l="1"/>
  <c r="D11" i="22"/>
  <c r="C48" i="12"/>
  <c r="Q8" i="22"/>
  <c r="R8" i="22" s="1"/>
  <c r="C8" i="38"/>
  <c r="D8" i="38" s="1"/>
  <c r="G10" i="22"/>
  <c r="E9" i="35"/>
  <c r="K10" i="35"/>
  <c r="L11" i="35" s="1"/>
  <c r="E9" i="22"/>
  <c r="K10" i="22"/>
  <c r="L11" i="22" s="1"/>
  <c r="I8" i="35"/>
  <c r="P9" i="35"/>
  <c r="E10" i="22" l="1"/>
  <c r="K11" i="22"/>
  <c r="Q8" i="35"/>
  <c r="I8" i="38"/>
  <c r="J8" i="38" s="1"/>
  <c r="G10" i="35"/>
  <c r="H10" i="22"/>
  <c r="O10" i="22"/>
  <c r="F7" i="36" s="1"/>
  <c r="G7" i="36" s="1"/>
  <c r="I7" i="36" s="1"/>
  <c r="G8" i="38"/>
  <c r="D48" i="12"/>
  <c r="H47" i="12"/>
  <c r="I47" i="12" s="1"/>
  <c r="M11" i="35"/>
  <c r="N11" i="35" s="1"/>
  <c r="C12" i="35" s="1"/>
  <c r="M11" i="22"/>
  <c r="N11" i="22" s="1"/>
  <c r="C12" i="22" s="1"/>
  <c r="L12" i="22"/>
  <c r="E10" i="35"/>
  <c r="K11" i="35"/>
  <c r="L12" i="35" s="1"/>
  <c r="I9" i="22" l="1"/>
  <c r="P10" i="22"/>
  <c r="D12" i="22"/>
  <c r="K9" i="38"/>
  <c r="L9" i="38" s="1"/>
  <c r="E9" i="38"/>
  <c r="F9" i="38" s="1"/>
  <c r="E48" i="12"/>
  <c r="O10" i="35"/>
  <c r="M12" i="22"/>
  <c r="N12" i="22" s="1"/>
  <c r="C13" i="22" s="1"/>
  <c r="M8" i="38"/>
  <c r="D12" i="35"/>
  <c r="M12" i="35"/>
  <c r="N12" i="35" s="1"/>
  <c r="C13" i="35" s="1"/>
  <c r="R8" i="35"/>
  <c r="S9" i="35"/>
  <c r="D13" i="22" l="1"/>
  <c r="D13" i="35"/>
  <c r="F48" i="12"/>
  <c r="G48" i="12" s="1"/>
  <c r="B49" i="12" s="1"/>
  <c r="E11" i="35"/>
  <c r="K12" i="35"/>
  <c r="L13" i="35" s="1"/>
  <c r="E11" i="22"/>
  <c r="K12" i="22"/>
  <c r="L13" i="22" s="1"/>
  <c r="Q9" i="22"/>
  <c r="R9" i="22" s="1"/>
  <c r="G11" i="22"/>
  <c r="C9" i="38"/>
  <c r="D9" i="38" s="1"/>
  <c r="H10" i="35"/>
  <c r="C49" i="12" l="1"/>
  <c r="M13" i="35"/>
  <c r="N13" i="35" s="1"/>
  <c r="C14" i="35" s="1"/>
  <c r="E12" i="35"/>
  <c r="K13" i="35"/>
  <c r="L14" i="35" s="1"/>
  <c r="I9" i="35"/>
  <c r="P10" i="35"/>
  <c r="G9" i="38"/>
  <c r="M13" i="22"/>
  <c r="N13" i="22" s="1"/>
  <c r="C14" i="22" s="1"/>
  <c r="H11" i="22"/>
  <c r="O11" i="22"/>
  <c r="F8" i="36" s="1"/>
  <c r="G8" i="36" s="1"/>
  <c r="I8" i="36" s="1"/>
  <c r="E12" i="22"/>
  <c r="K13" i="22"/>
  <c r="L14" i="22" s="1"/>
  <c r="M14" i="22" l="1"/>
  <c r="N14" i="22" s="1"/>
  <c r="C15" i="22" s="1"/>
  <c r="M14" i="35"/>
  <c r="N14" i="35" s="1"/>
  <c r="C15" i="35" s="1"/>
  <c r="D14" i="35"/>
  <c r="I10" i="22"/>
  <c r="P11" i="22"/>
  <c r="D14" i="22"/>
  <c r="Q9" i="35"/>
  <c r="I9" i="38"/>
  <c r="J9" i="38" s="1"/>
  <c r="G11" i="35"/>
  <c r="D49" i="12"/>
  <c r="C10" i="38"/>
  <c r="D10" i="38" s="1"/>
  <c r="H48" i="12"/>
  <c r="I48" i="12" s="1"/>
  <c r="D15" i="35" l="1"/>
  <c r="D15" i="22"/>
  <c r="O11" i="35"/>
  <c r="E13" i="22"/>
  <c r="K14" i="22"/>
  <c r="L15" i="22" s="1"/>
  <c r="M9" i="38"/>
  <c r="K10" i="38"/>
  <c r="L10" i="38" s="1"/>
  <c r="E10" i="38"/>
  <c r="F10" i="38" s="1"/>
  <c r="G10" i="38" s="1"/>
  <c r="E49" i="12"/>
  <c r="R9" i="35"/>
  <c r="S10" i="35"/>
  <c r="Q10" i="22"/>
  <c r="R10" i="22" s="1"/>
  <c r="G12" i="22"/>
  <c r="E13" i="35"/>
  <c r="K14" i="35"/>
  <c r="L15" i="35" s="1"/>
  <c r="E14" i="22" l="1"/>
  <c r="K15" i="22"/>
  <c r="H12" i="22"/>
  <c r="O12" i="22"/>
  <c r="F9" i="36" s="1"/>
  <c r="G9" i="36" s="1"/>
  <c r="I9" i="36" s="1"/>
  <c r="F49" i="12"/>
  <c r="G49" i="12" s="1"/>
  <c r="B50" i="12" s="1"/>
  <c r="H11" i="35"/>
  <c r="M15" i="35"/>
  <c r="N15" i="35" s="1"/>
  <c r="C16" i="35" s="1"/>
  <c r="M15" i="22"/>
  <c r="N15" i="22" s="1"/>
  <c r="C16" i="22" s="1"/>
  <c r="L16" i="22"/>
  <c r="E14" i="35"/>
  <c r="K15" i="35"/>
  <c r="L16" i="35" s="1"/>
  <c r="M16" i="22" l="1"/>
  <c r="N16" i="22" s="1"/>
  <c r="C17" i="22" s="1"/>
  <c r="D16" i="22"/>
  <c r="M16" i="35"/>
  <c r="N16" i="35" s="1"/>
  <c r="C17" i="35" s="1"/>
  <c r="I10" i="35"/>
  <c r="P11" i="35"/>
  <c r="I11" i="22"/>
  <c r="P12" i="22"/>
  <c r="D16" i="35"/>
  <c r="C50" i="12"/>
  <c r="D17" i="35" l="1"/>
  <c r="D17" i="22"/>
  <c r="C11" i="38"/>
  <c r="D11" i="38" s="1"/>
  <c r="D50" i="12"/>
  <c r="H49" i="12"/>
  <c r="I49" i="12" s="1"/>
  <c r="E15" i="35"/>
  <c r="K16" i="35"/>
  <c r="L17" i="35" s="1"/>
  <c r="E15" i="22"/>
  <c r="K16" i="22"/>
  <c r="L17" i="22" s="1"/>
  <c r="Q11" i="22"/>
  <c r="R11" i="22" s="1"/>
  <c r="G13" i="22"/>
  <c r="Q10" i="35"/>
  <c r="I10" i="38"/>
  <c r="J10" i="38" s="1"/>
  <c r="G12" i="35"/>
  <c r="E16" i="22" l="1"/>
  <c r="K17" i="22"/>
  <c r="H13" i="22"/>
  <c r="O13" i="22"/>
  <c r="F10" i="36" s="1"/>
  <c r="G10" i="36" s="1"/>
  <c r="I10" i="36" s="1"/>
  <c r="R10" i="35"/>
  <c r="S11" i="35"/>
  <c r="O12" i="35"/>
  <c r="E16" i="35"/>
  <c r="K17" i="35"/>
  <c r="M17" i="22"/>
  <c r="N17" i="22" s="1"/>
  <c r="C18" i="22" s="1"/>
  <c r="L18" i="22"/>
  <c r="M10" i="38"/>
  <c r="L18" i="35"/>
  <c r="M17" i="35"/>
  <c r="N17" i="35" s="1"/>
  <c r="C18" i="35" s="1"/>
  <c r="K11" i="38"/>
  <c r="L11" i="38" s="1"/>
  <c r="E11" i="38"/>
  <c r="F11" i="38" s="1"/>
  <c r="E50" i="12"/>
  <c r="I12" i="22" l="1"/>
  <c r="P13" i="22"/>
  <c r="M18" i="22"/>
  <c r="N18" i="22" s="1"/>
  <c r="C19" i="22" s="1"/>
  <c r="F50" i="12"/>
  <c r="G50" i="12" s="1"/>
  <c r="B51" i="12" s="1"/>
  <c r="H12" i="35"/>
  <c r="D18" i="22"/>
  <c r="M18" i="35"/>
  <c r="N18" i="35" s="1"/>
  <c r="C19" i="35" s="1"/>
  <c r="D18" i="35"/>
  <c r="G11" i="38"/>
  <c r="E17" i="35" l="1"/>
  <c r="K18" i="35"/>
  <c r="L19" i="35" s="1"/>
  <c r="E17" i="22"/>
  <c r="K18" i="22"/>
  <c r="L19" i="22" s="1"/>
  <c r="C51" i="12"/>
  <c r="Q12" i="22"/>
  <c r="R12" i="22" s="1"/>
  <c r="G14" i="22"/>
  <c r="D19" i="22"/>
  <c r="D19" i="35"/>
  <c r="I11" i="35"/>
  <c r="P12" i="35"/>
  <c r="E18" i="22" l="1"/>
  <c r="K19" i="22"/>
  <c r="C12" i="38"/>
  <c r="D12" i="38" s="1"/>
  <c r="D51" i="12"/>
  <c r="H50" i="12"/>
  <c r="I50" i="12" s="1"/>
  <c r="M19" i="35"/>
  <c r="N19" i="35" s="1"/>
  <c r="C20" i="35" s="1"/>
  <c r="Q11" i="35"/>
  <c r="I11" i="38"/>
  <c r="J11" i="38" s="1"/>
  <c r="G13" i="35"/>
  <c r="M19" i="22"/>
  <c r="N19" i="22" s="1"/>
  <c r="C20" i="22" s="1"/>
  <c r="L20" i="22"/>
  <c r="E18" i="35"/>
  <c r="K19" i="35"/>
  <c r="L20" i="35" s="1"/>
  <c r="H14" i="22"/>
  <c r="O14" i="22"/>
  <c r="F11" i="36" s="1"/>
  <c r="G11" i="36" s="1"/>
  <c r="I11" i="36" s="1"/>
  <c r="M20" i="35" l="1"/>
  <c r="N20" i="35" s="1"/>
  <c r="M11" i="38"/>
  <c r="O13" i="35"/>
  <c r="M20" i="22"/>
  <c r="N20" i="22" s="1"/>
  <c r="R11" i="35"/>
  <c r="S12" i="35"/>
  <c r="E12" i="38"/>
  <c r="F12" i="38" s="1"/>
  <c r="K12" i="38"/>
  <c r="L12" i="38" s="1"/>
  <c r="E51" i="12"/>
  <c r="I13" i="22"/>
  <c r="P14" i="22"/>
  <c r="C21" i="22"/>
  <c r="D20" i="22"/>
  <c r="D20" i="35"/>
  <c r="C21" i="35"/>
  <c r="G12" i="38"/>
  <c r="D21" i="35" l="1"/>
  <c r="D21" i="22"/>
  <c r="E19" i="35"/>
  <c r="K20" i="35"/>
  <c r="L21" i="35" s="1"/>
  <c r="Q13" i="22"/>
  <c r="R13" i="22" s="1"/>
  <c r="G15" i="22"/>
  <c r="H13" i="35"/>
  <c r="E19" i="22"/>
  <c r="K20" i="22"/>
  <c r="L21" i="22" s="1"/>
  <c r="F51" i="12"/>
  <c r="G51" i="12" s="1"/>
  <c r="B52" i="12" s="1"/>
  <c r="M21" i="22" l="1"/>
  <c r="N21" i="22" s="1"/>
  <c r="C22" i="22" s="1"/>
  <c r="C52" i="12"/>
  <c r="H15" i="22"/>
  <c r="O15" i="22"/>
  <c r="F12" i="36" s="1"/>
  <c r="G12" i="36" s="1"/>
  <c r="I12" i="36" s="1"/>
  <c r="E20" i="22"/>
  <c r="K21" i="22"/>
  <c r="L22" i="22" s="1"/>
  <c r="I12" i="35"/>
  <c r="P13" i="35"/>
  <c r="M21" i="35"/>
  <c r="N21" i="35" s="1"/>
  <c r="C22" i="35" s="1"/>
  <c r="E20" i="35"/>
  <c r="K21" i="35"/>
  <c r="L22" i="35" s="1"/>
  <c r="M22" i="35" l="1"/>
  <c r="N22" i="35" s="1"/>
  <c r="C23" i="35" s="1"/>
  <c r="M22" i="22"/>
  <c r="N22" i="22" s="1"/>
  <c r="C23" i="22" s="1"/>
  <c r="C13" i="38"/>
  <c r="D13" i="38" s="1"/>
  <c r="D52" i="12"/>
  <c r="H51" i="12"/>
  <c r="I51" i="12" s="1"/>
  <c r="Q12" i="35"/>
  <c r="I12" i="38"/>
  <c r="J12" i="38" s="1"/>
  <c r="G14" i="35"/>
  <c r="D22" i="35"/>
  <c r="I14" i="22"/>
  <c r="P15" i="22"/>
  <c r="D22" i="22"/>
  <c r="D23" i="22" l="1"/>
  <c r="D23" i="35"/>
  <c r="K13" i="38"/>
  <c r="L13" i="38" s="1"/>
  <c r="E13" i="38"/>
  <c r="F13" i="38" s="1"/>
  <c r="G13" i="38" s="1"/>
  <c r="E52" i="12"/>
  <c r="O14" i="35"/>
  <c r="E21" i="22"/>
  <c r="K22" i="22"/>
  <c r="L23" i="22" s="1"/>
  <c r="M12" i="38"/>
  <c r="R12" i="35"/>
  <c r="S13" i="35"/>
  <c r="Q14" i="22"/>
  <c r="R14" i="22" s="1"/>
  <c r="G16" i="22"/>
  <c r="E21" i="35"/>
  <c r="K22" i="35"/>
  <c r="L23" i="35" s="1"/>
  <c r="E22" i="35" l="1"/>
  <c r="K23" i="35"/>
  <c r="L24" i="35" s="1"/>
  <c r="H16" i="22"/>
  <c r="O16" i="22"/>
  <c r="F13" i="36" s="1"/>
  <c r="G13" i="36" s="1"/>
  <c r="I13" i="36" s="1"/>
  <c r="M23" i="22"/>
  <c r="N23" i="22" s="1"/>
  <c r="C24" i="22" s="1"/>
  <c r="H14" i="35"/>
  <c r="M23" i="35"/>
  <c r="N23" i="35" s="1"/>
  <c r="C24" i="35" s="1"/>
  <c r="F52" i="12"/>
  <c r="G52" i="12" s="1"/>
  <c r="B53" i="12" s="1"/>
  <c r="E22" i="22"/>
  <c r="K23" i="22"/>
  <c r="L24" i="22" s="1"/>
  <c r="M24" i="22" l="1"/>
  <c r="N24" i="22" s="1"/>
  <c r="C25" i="22" s="1"/>
  <c r="M24" i="35"/>
  <c r="N24" i="35" s="1"/>
  <c r="C25" i="35" s="1"/>
  <c r="D24" i="22"/>
  <c r="I13" i="35"/>
  <c r="P14" i="35"/>
  <c r="D24" i="35"/>
  <c r="I15" i="22"/>
  <c r="P16" i="22"/>
  <c r="C53" i="12"/>
  <c r="D25" i="35" l="1"/>
  <c r="D25" i="22"/>
  <c r="C14" i="38"/>
  <c r="D14" i="38" s="1"/>
  <c r="D53" i="12"/>
  <c r="H52" i="12"/>
  <c r="I52" i="12" s="1"/>
  <c r="Q15" i="22"/>
  <c r="R15" i="22" s="1"/>
  <c r="G17" i="22"/>
  <c r="E23" i="35"/>
  <c r="K24" i="35"/>
  <c r="L25" i="35" s="1"/>
  <c r="E23" i="22"/>
  <c r="K24" i="22"/>
  <c r="L25" i="22" s="1"/>
  <c r="Q13" i="35"/>
  <c r="I13" i="38"/>
  <c r="J13" i="38" s="1"/>
  <c r="G15" i="35"/>
  <c r="H17" i="22" l="1"/>
  <c r="O17" i="22"/>
  <c r="F14" i="36" s="1"/>
  <c r="G14" i="36" s="1"/>
  <c r="I14" i="36" s="1"/>
  <c r="E24" i="22"/>
  <c r="K25" i="22"/>
  <c r="L26" i="22" s="1"/>
  <c r="M13" i="38"/>
  <c r="M25" i="35"/>
  <c r="N25" i="35" s="1"/>
  <c r="C26" i="35" s="1"/>
  <c r="E24" i="35"/>
  <c r="K25" i="35"/>
  <c r="L26" i="35" s="1"/>
  <c r="K14" i="38"/>
  <c r="L14" i="38" s="1"/>
  <c r="E14" i="38"/>
  <c r="F14" i="38" s="1"/>
  <c r="G14" i="38" s="1"/>
  <c r="E53" i="12"/>
  <c r="R13" i="35"/>
  <c r="S14" i="35"/>
  <c r="M25" i="22"/>
  <c r="N25" i="22" s="1"/>
  <c r="C26" i="22" s="1"/>
  <c r="O15" i="35"/>
  <c r="M26" i="35" l="1"/>
  <c r="N26" i="35" s="1"/>
  <c r="C27" i="35" s="1"/>
  <c r="H15" i="35"/>
  <c r="D26" i="35"/>
  <c r="M26" i="22"/>
  <c r="N26" i="22" s="1"/>
  <c r="C27" i="22" s="1"/>
  <c r="F53" i="12"/>
  <c r="G53" i="12" s="1"/>
  <c r="B54" i="12" s="1"/>
  <c r="D26" i="22"/>
  <c r="I16" i="22"/>
  <c r="P17" i="22"/>
  <c r="D27" i="35" l="1"/>
  <c r="D27" i="22"/>
  <c r="I14" i="35"/>
  <c r="P15" i="35"/>
  <c r="C54" i="12"/>
  <c r="Q16" i="22"/>
  <c r="R16" i="22" s="1"/>
  <c r="G18" i="22"/>
  <c r="E25" i="22"/>
  <c r="K26" i="22"/>
  <c r="L27" i="22" s="1"/>
  <c r="E25" i="35"/>
  <c r="K26" i="35"/>
  <c r="L27" i="35" s="1"/>
  <c r="Q14" i="35" l="1"/>
  <c r="I14" i="38"/>
  <c r="J14" i="38" s="1"/>
  <c r="G16" i="35"/>
  <c r="H18" i="22"/>
  <c r="O18" i="22"/>
  <c r="F15" i="36" s="1"/>
  <c r="G15" i="36" s="1"/>
  <c r="I15" i="36" s="1"/>
  <c r="M27" i="22"/>
  <c r="N27" i="22" s="1"/>
  <c r="C28" i="22" s="1"/>
  <c r="M27" i="35"/>
  <c r="N27" i="35" s="1"/>
  <c r="C28" i="35" s="1"/>
  <c r="C15" i="38"/>
  <c r="D15" i="38" s="1"/>
  <c r="D54" i="12"/>
  <c r="H53" i="12"/>
  <c r="I53" i="12" s="1"/>
  <c r="E26" i="22"/>
  <c r="K27" i="22"/>
  <c r="L28" i="22" s="1"/>
  <c r="E26" i="35"/>
  <c r="K27" i="35"/>
  <c r="L28" i="35" s="1"/>
  <c r="M28" i="22" l="1"/>
  <c r="N28" i="22" s="1"/>
  <c r="C29" i="22" s="1"/>
  <c r="M28" i="35"/>
  <c r="N28" i="35" s="1"/>
  <c r="C29" i="35" s="1"/>
  <c r="I17" i="22"/>
  <c r="P18" i="22"/>
  <c r="D28" i="22"/>
  <c r="O16" i="35"/>
  <c r="D28" i="35"/>
  <c r="M14" i="38"/>
  <c r="E15" i="38"/>
  <c r="F15" i="38" s="1"/>
  <c r="K15" i="38"/>
  <c r="L15" i="38" s="1"/>
  <c r="E54" i="12"/>
  <c r="R14" i="35"/>
  <c r="S15" i="35"/>
  <c r="D29" i="35" l="1"/>
  <c r="D29" i="22"/>
  <c r="Q17" i="22"/>
  <c r="R17" i="22" s="1"/>
  <c r="G19" i="22"/>
  <c r="H16" i="35"/>
  <c r="E27" i="35"/>
  <c r="K28" i="35"/>
  <c r="L29" i="35" s="1"/>
  <c r="E27" i="22"/>
  <c r="K28" i="22"/>
  <c r="L29" i="22" s="1"/>
  <c r="G15" i="38"/>
  <c r="F54" i="12"/>
  <c r="G54" i="12" s="1"/>
  <c r="B55" i="12" s="1"/>
  <c r="I15" i="35" l="1"/>
  <c r="P16" i="35"/>
  <c r="M29" i="35"/>
  <c r="N29" i="35" s="1"/>
  <c r="C30" i="35" s="1"/>
  <c r="C55" i="12"/>
  <c r="E28" i="22"/>
  <c r="K29" i="22"/>
  <c r="E28" i="35"/>
  <c r="K29" i="35"/>
  <c r="L30" i="35" s="1"/>
  <c r="H19" i="22"/>
  <c r="O19" i="22"/>
  <c r="F16" i="36" s="1"/>
  <c r="G16" i="36" s="1"/>
  <c r="I16" i="36" s="1"/>
  <c r="M29" i="22"/>
  <c r="N29" i="22" s="1"/>
  <c r="C30" i="22" s="1"/>
  <c r="L30" i="22"/>
  <c r="M30" i="35" l="1"/>
  <c r="N30" i="35" s="1"/>
  <c r="D30" i="22"/>
  <c r="D30" i="35"/>
  <c r="C31" i="35"/>
  <c r="I18" i="22"/>
  <c r="P19" i="22"/>
  <c r="Q15" i="35"/>
  <c r="I15" i="38"/>
  <c r="J15" i="38" s="1"/>
  <c r="G17" i="35"/>
  <c r="M30" i="22"/>
  <c r="N30" i="22" s="1"/>
  <c r="C31" i="22" s="1"/>
  <c r="C16" i="38"/>
  <c r="D16" i="38" s="1"/>
  <c r="D55" i="12"/>
  <c r="H54" i="12"/>
  <c r="I54" i="12" s="1"/>
  <c r="D31" i="22" l="1"/>
  <c r="K16" i="38"/>
  <c r="L16" i="38" s="1"/>
  <c r="E16" i="38"/>
  <c r="F16" i="38" s="1"/>
  <c r="G16" i="38" s="1"/>
  <c r="E55" i="12"/>
  <c r="Q18" i="22"/>
  <c r="R18" i="22" s="1"/>
  <c r="G20" i="22"/>
  <c r="E29" i="35"/>
  <c r="K30" i="35"/>
  <c r="L31" i="35" s="1"/>
  <c r="R15" i="35"/>
  <c r="S16" i="35"/>
  <c r="D31" i="35"/>
  <c r="O17" i="35"/>
  <c r="M15" i="38"/>
  <c r="E29" i="22"/>
  <c r="K30" i="22"/>
  <c r="L31" i="22" s="1"/>
  <c r="E30" i="35" l="1"/>
  <c r="K31" i="35"/>
  <c r="L32" i="35" s="1"/>
  <c r="H20" i="22"/>
  <c r="O20" i="22"/>
  <c r="F17" i="36" s="1"/>
  <c r="G17" i="36" s="1"/>
  <c r="I17" i="36" s="1"/>
  <c r="M31" i="35"/>
  <c r="N31" i="35" s="1"/>
  <c r="C32" i="35" s="1"/>
  <c r="F55" i="12"/>
  <c r="G55" i="12" s="1"/>
  <c r="B56" i="12" s="1"/>
  <c r="H17" i="35"/>
  <c r="M31" i="22"/>
  <c r="N31" i="22" s="1"/>
  <c r="C32" i="22" s="1"/>
  <c r="E30" i="22"/>
  <c r="K31" i="22"/>
  <c r="L32" i="22" s="1"/>
  <c r="M32" i="22" l="1"/>
  <c r="N32" i="22" s="1"/>
  <c r="C33" i="22" s="1"/>
  <c r="D32" i="35"/>
  <c r="C33" i="35"/>
  <c r="C56" i="12"/>
  <c r="M32" i="35"/>
  <c r="N32" i="35" s="1"/>
  <c r="D32" i="22"/>
  <c r="I16" i="35"/>
  <c r="P17" i="35"/>
  <c r="I19" i="22"/>
  <c r="P20" i="22"/>
  <c r="D33" i="22" l="1"/>
  <c r="Q19" i="22"/>
  <c r="R19" i="22" s="1"/>
  <c r="G21" i="22"/>
  <c r="D33" i="35"/>
  <c r="E31" i="22"/>
  <c r="K32" i="22"/>
  <c r="L33" i="22" s="1"/>
  <c r="C17" i="38"/>
  <c r="D17" i="38" s="1"/>
  <c r="D56" i="12"/>
  <c r="H55" i="12"/>
  <c r="I55" i="12" s="1"/>
  <c r="E31" i="35"/>
  <c r="K32" i="35"/>
  <c r="L33" i="35" s="1"/>
  <c r="Q16" i="35"/>
  <c r="I16" i="38"/>
  <c r="J16" i="38" s="1"/>
  <c r="G18" i="35"/>
  <c r="M33" i="22" l="1"/>
  <c r="N33" i="22" s="1"/>
  <c r="C34" i="22" s="1"/>
  <c r="E32" i="35"/>
  <c r="K33" i="35"/>
  <c r="M16" i="38"/>
  <c r="R16" i="35"/>
  <c r="S17" i="35"/>
  <c r="K17" i="38"/>
  <c r="L17" i="38" s="1"/>
  <c r="E17" i="38"/>
  <c r="F17" i="38" s="1"/>
  <c r="G17" i="38" s="1"/>
  <c r="E56" i="12"/>
  <c r="L34" i="35"/>
  <c r="M33" i="35"/>
  <c r="N33" i="35" s="1"/>
  <c r="C34" i="35" s="1"/>
  <c r="O18" i="35"/>
  <c r="H21" i="22"/>
  <c r="O21" i="22"/>
  <c r="F18" i="36" s="1"/>
  <c r="G18" i="36" s="1"/>
  <c r="I18" i="36" s="1"/>
  <c r="E32" i="22"/>
  <c r="K33" i="22"/>
  <c r="L34" i="22" s="1"/>
  <c r="M34" i="22" l="1"/>
  <c r="N34" i="22" s="1"/>
  <c r="D34" i="35"/>
  <c r="I20" i="22"/>
  <c r="P21" i="22"/>
  <c r="M34" i="35"/>
  <c r="N34" i="35" s="1"/>
  <c r="C35" i="35" s="1"/>
  <c r="F56" i="12"/>
  <c r="G56" i="12" s="1"/>
  <c r="B57" i="12" s="1"/>
  <c r="H18" i="35"/>
  <c r="C35" i="22"/>
  <c r="D34" i="22"/>
  <c r="D35" i="35" l="1"/>
  <c r="D35" i="22"/>
  <c r="E33" i="35"/>
  <c r="K34" i="35"/>
  <c r="L35" i="35" s="1"/>
  <c r="C57" i="12"/>
  <c r="Q20" i="22"/>
  <c r="R20" i="22" s="1"/>
  <c r="G22" i="22"/>
  <c r="I17" i="35"/>
  <c r="P18" i="35"/>
  <c r="E33" i="22"/>
  <c r="K34" i="22"/>
  <c r="L35" i="22" s="1"/>
  <c r="M35" i="22" l="1"/>
  <c r="N35" i="22" s="1"/>
  <c r="C36" i="22" s="1"/>
  <c r="C18" i="38"/>
  <c r="D18" i="38" s="1"/>
  <c r="D57" i="12"/>
  <c r="H56" i="12"/>
  <c r="I56" i="12" s="1"/>
  <c r="Q17" i="35"/>
  <c r="I17" i="38"/>
  <c r="J17" i="38" s="1"/>
  <c r="G19" i="35"/>
  <c r="H22" i="22"/>
  <c r="O22" i="22"/>
  <c r="F19" i="36" s="1"/>
  <c r="G19" i="36" s="1"/>
  <c r="I19" i="36" s="1"/>
  <c r="M35" i="35"/>
  <c r="N35" i="35" s="1"/>
  <c r="C36" i="35" s="1"/>
  <c r="E34" i="22"/>
  <c r="K35" i="22"/>
  <c r="L36" i="22" s="1"/>
  <c r="E34" i="35"/>
  <c r="K35" i="35"/>
  <c r="L36" i="35" s="1"/>
  <c r="M36" i="35" l="1"/>
  <c r="N36" i="35" s="1"/>
  <c r="M36" i="22"/>
  <c r="N36" i="22" s="1"/>
  <c r="C37" i="22" s="1"/>
  <c r="R17" i="35"/>
  <c r="S18" i="35"/>
  <c r="M17" i="38"/>
  <c r="I21" i="22"/>
  <c r="P22" i="22"/>
  <c r="D36" i="35"/>
  <c r="C37" i="35"/>
  <c r="O19" i="35"/>
  <c r="K18" i="38"/>
  <c r="L18" i="38" s="1"/>
  <c r="E18" i="38"/>
  <c r="F18" i="38" s="1"/>
  <c r="E57" i="12"/>
  <c r="D36" i="22"/>
  <c r="D37" i="22" l="1"/>
  <c r="F57" i="12"/>
  <c r="G57" i="12" s="1"/>
  <c r="B58" i="12" s="1"/>
  <c r="Q21" i="22"/>
  <c r="R21" i="22" s="1"/>
  <c r="G23" i="22"/>
  <c r="H19" i="35"/>
  <c r="D37" i="35"/>
  <c r="G18" i="38"/>
  <c r="E35" i="22"/>
  <c r="K36" i="22"/>
  <c r="L37" i="22" s="1"/>
  <c r="E35" i="35"/>
  <c r="K36" i="35"/>
  <c r="L37" i="35" s="1"/>
  <c r="H23" i="22" l="1"/>
  <c r="O23" i="22"/>
  <c r="F20" i="36" s="1"/>
  <c r="G20" i="36" s="1"/>
  <c r="I20" i="36" s="1"/>
  <c r="I18" i="35"/>
  <c r="P19" i="35"/>
  <c r="M37" i="22"/>
  <c r="N37" i="22" s="1"/>
  <c r="C38" i="22" s="1"/>
  <c r="M37" i="35"/>
  <c r="N37" i="35" s="1"/>
  <c r="C38" i="35" s="1"/>
  <c r="E36" i="35"/>
  <c r="K37" i="35"/>
  <c r="L38" i="35" s="1"/>
  <c r="C58" i="12"/>
  <c r="E36" i="22"/>
  <c r="K37" i="22"/>
  <c r="L38" i="22" s="1"/>
  <c r="M38" i="35" l="1"/>
  <c r="N38" i="35" s="1"/>
  <c r="M38" i="22"/>
  <c r="N38" i="22" s="1"/>
  <c r="C39" i="22" s="1"/>
  <c r="C19" i="38"/>
  <c r="D19" i="38" s="1"/>
  <c r="D58" i="12"/>
  <c r="H57" i="12"/>
  <c r="I57" i="12" s="1"/>
  <c r="D38" i="22"/>
  <c r="I22" i="22"/>
  <c r="P23" i="22"/>
  <c r="D38" i="35"/>
  <c r="C39" i="35"/>
  <c r="Q18" i="35"/>
  <c r="I18" i="38"/>
  <c r="J18" i="38" s="1"/>
  <c r="G20" i="35"/>
  <c r="D39" i="22" l="1"/>
  <c r="D39" i="35"/>
  <c r="K19" i="38"/>
  <c r="L19" i="38" s="1"/>
  <c r="E19" i="38"/>
  <c r="F19" i="38" s="1"/>
  <c r="E58" i="12"/>
  <c r="M18" i="38"/>
  <c r="R18" i="35"/>
  <c r="S19" i="35"/>
  <c r="O20" i="35"/>
  <c r="E37" i="35"/>
  <c r="K38" i="35"/>
  <c r="L39" i="35" s="1"/>
  <c r="Q22" i="22"/>
  <c r="R22" i="22" s="1"/>
  <c r="G24" i="22"/>
  <c r="E37" i="22"/>
  <c r="K38" i="22"/>
  <c r="L39" i="22" s="1"/>
  <c r="G19" i="38" l="1"/>
  <c r="E38" i="35"/>
  <c r="K39" i="35"/>
  <c r="L40" i="35" s="1"/>
  <c r="H24" i="22"/>
  <c r="O24" i="22"/>
  <c r="F21" i="36" s="1"/>
  <c r="G21" i="36" s="1"/>
  <c r="I21" i="36" s="1"/>
  <c r="M39" i="35"/>
  <c r="N39" i="35" s="1"/>
  <c r="C40" i="35" s="1"/>
  <c r="M39" i="22"/>
  <c r="N39" i="22" s="1"/>
  <c r="C40" i="22" s="1"/>
  <c r="H20" i="35"/>
  <c r="F58" i="12"/>
  <c r="G58" i="12" s="1"/>
  <c r="B59" i="12" s="1"/>
  <c r="E38" i="22"/>
  <c r="K39" i="22"/>
  <c r="L40" i="22" s="1"/>
  <c r="M40" i="22" l="1"/>
  <c r="N40" i="22" s="1"/>
  <c r="D40" i="22"/>
  <c r="C41" i="22"/>
  <c r="I23" i="22"/>
  <c r="P24" i="22"/>
  <c r="I19" i="35"/>
  <c r="P20" i="35"/>
  <c r="D40" i="35"/>
  <c r="C59" i="12"/>
  <c r="M40" i="35"/>
  <c r="N40" i="35" s="1"/>
  <c r="C41" i="35" s="1"/>
  <c r="D41" i="35" l="1"/>
  <c r="D41" i="22"/>
  <c r="Q23" i="22"/>
  <c r="R23" i="22" s="1"/>
  <c r="G25" i="22"/>
  <c r="E39" i="22"/>
  <c r="K40" i="22"/>
  <c r="L41" i="22" s="1"/>
  <c r="E39" i="35"/>
  <c r="K40" i="35"/>
  <c r="L41" i="35" s="1"/>
  <c r="C20" i="38"/>
  <c r="D20" i="38" s="1"/>
  <c r="D59" i="12"/>
  <c r="H58" i="12"/>
  <c r="I58" i="12" s="1"/>
  <c r="Q19" i="35"/>
  <c r="I19" i="38"/>
  <c r="J19" i="38" s="1"/>
  <c r="G21" i="35"/>
  <c r="E40" i="22" l="1"/>
  <c r="K41" i="22"/>
  <c r="L42" i="22" s="1"/>
  <c r="M41" i="22"/>
  <c r="N41" i="22" s="1"/>
  <c r="C42" i="22" s="1"/>
  <c r="M41" i="35"/>
  <c r="N41" i="35" s="1"/>
  <c r="C42" i="35" s="1"/>
  <c r="E40" i="35"/>
  <c r="K41" i="35"/>
  <c r="L42" i="35" s="1"/>
  <c r="M19" i="38"/>
  <c r="H25" i="22"/>
  <c r="O25" i="22"/>
  <c r="F22" i="36" s="1"/>
  <c r="G22" i="36" s="1"/>
  <c r="I22" i="36" s="1"/>
  <c r="R19" i="35"/>
  <c r="S20" i="35"/>
  <c r="O21" i="35"/>
  <c r="E20" i="38"/>
  <c r="F20" i="38" s="1"/>
  <c r="K20" i="38"/>
  <c r="L20" i="38" s="1"/>
  <c r="E59" i="12"/>
  <c r="M42" i="35" l="1"/>
  <c r="N42" i="35" s="1"/>
  <c r="M42" i="22"/>
  <c r="N42" i="22" s="1"/>
  <c r="C43" i="22" s="1"/>
  <c r="F59" i="12"/>
  <c r="G59" i="12" s="1"/>
  <c r="B60" i="12" s="1"/>
  <c r="H21" i="35"/>
  <c r="I24" i="22"/>
  <c r="P25" i="22"/>
  <c r="D42" i="22"/>
  <c r="D42" i="35"/>
  <c r="C43" i="35"/>
  <c r="G20" i="38"/>
  <c r="D43" i="22" l="1"/>
  <c r="E41" i="35"/>
  <c r="K42" i="35"/>
  <c r="L43" i="35" s="1"/>
  <c r="E41" i="22"/>
  <c r="K42" i="22"/>
  <c r="L43" i="22" s="1"/>
  <c r="Q24" i="22"/>
  <c r="R24" i="22" s="1"/>
  <c r="G26" i="22"/>
  <c r="I20" i="35"/>
  <c r="P21" i="35"/>
  <c r="C60" i="12"/>
  <c r="D43" i="35"/>
  <c r="E42" i="35" l="1"/>
  <c r="K43" i="35"/>
  <c r="C21" i="38"/>
  <c r="D21" i="38" s="1"/>
  <c r="D60" i="12"/>
  <c r="H59" i="12"/>
  <c r="I59" i="12" s="1"/>
  <c r="H26" i="22"/>
  <c r="O26" i="22"/>
  <c r="F23" i="36" s="1"/>
  <c r="G23" i="36" s="1"/>
  <c r="I23" i="36" s="1"/>
  <c r="L44" i="35"/>
  <c r="M43" i="35"/>
  <c r="N43" i="35" s="1"/>
  <c r="C44" i="35" s="1"/>
  <c r="Q20" i="35"/>
  <c r="I20" i="38"/>
  <c r="J20" i="38" s="1"/>
  <c r="G22" i="35"/>
  <c r="M43" i="22"/>
  <c r="N43" i="22" s="1"/>
  <c r="C44" i="22" s="1"/>
  <c r="E42" i="22"/>
  <c r="K43" i="22"/>
  <c r="L44" i="22" s="1"/>
  <c r="M44" i="22" l="1"/>
  <c r="N44" i="22" s="1"/>
  <c r="M44" i="35"/>
  <c r="N44" i="35" s="1"/>
  <c r="C45" i="35" s="1"/>
  <c r="I25" i="22"/>
  <c r="P26" i="22"/>
  <c r="M20" i="38"/>
  <c r="O22" i="35"/>
  <c r="K21" i="38"/>
  <c r="L21" i="38" s="1"/>
  <c r="E21" i="38"/>
  <c r="F21" i="38" s="1"/>
  <c r="E60" i="12"/>
  <c r="D44" i="22"/>
  <c r="C45" i="22"/>
  <c r="R20" i="35"/>
  <c r="S21" i="35"/>
  <c r="D44" i="35"/>
  <c r="D45" i="35" l="1"/>
  <c r="E43" i="35"/>
  <c r="K44" i="35"/>
  <c r="L45" i="35" s="1"/>
  <c r="D45" i="22"/>
  <c r="G21" i="38"/>
  <c r="H22" i="35"/>
  <c r="E43" i="22"/>
  <c r="K44" i="22"/>
  <c r="L45" i="22" s="1"/>
  <c r="Q25" i="22"/>
  <c r="R25" i="22" s="1"/>
  <c r="G27" i="22"/>
  <c r="F60" i="12"/>
  <c r="G60" i="12" s="1"/>
  <c r="B61" i="12" s="1"/>
  <c r="E44" i="22" l="1"/>
  <c r="K45" i="22"/>
  <c r="M45" i="35"/>
  <c r="N45" i="35" s="1"/>
  <c r="C46" i="35" s="1"/>
  <c r="H27" i="22"/>
  <c r="O27" i="22"/>
  <c r="F24" i="36" s="1"/>
  <c r="G24" i="36" s="1"/>
  <c r="I24" i="36" s="1"/>
  <c r="I21" i="35"/>
  <c r="P22" i="35"/>
  <c r="E44" i="35"/>
  <c r="K45" i="35"/>
  <c r="L46" i="35" s="1"/>
  <c r="C61" i="12"/>
  <c r="L46" i="22"/>
  <c r="M45" i="22"/>
  <c r="N45" i="22" s="1"/>
  <c r="C46" i="22" s="1"/>
  <c r="M46" i="35" l="1"/>
  <c r="N46" i="35" s="1"/>
  <c r="D46" i="22"/>
  <c r="M46" i="22"/>
  <c r="N46" i="22" s="1"/>
  <c r="C47" i="22" s="1"/>
  <c r="I26" i="22"/>
  <c r="P27" i="22"/>
  <c r="C22" i="38"/>
  <c r="D22" i="38" s="1"/>
  <c r="D61" i="12"/>
  <c r="H60" i="12"/>
  <c r="I60" i="12" s="1"/>
  <c r="Q21" i="35"/>
  <c r="I21" i="38"/>
  <c r="J21" i="38" s="1"/>
  <c r="G23" i="35"/>
  <c r="D46" i="35"/>
  <c r="C47" i="35"/>
  <c r="D47" i="22" l="1"/>
  <c r="E45" i="22"/>
  <c r="K46" i="22"/>
  <c r="L47" i="22" s="1"/>
  <c r="R21" i="35"/>
  <c r="S22" i="35"/>
  <c r="Q26" i="22"/>
  <c r="R26" i="22" s="1"/>
  <c r="G28" i="22"/>
  <c r="M21" i="38"/>
  <c r="D47" i="35"/>
  <c r="E45" i="35"/>
  <c r="K46" i="35"/>
  <c r="L47" i="35" s="1"/>
  <c r="O23" i="35"/>
  <c r="K22" i="38"/>
  <c r="L22" i="38" s="1"/>
  <c r="E22" i="38"/>
  <c r="F22" i="38" s="1"/>
  <c r="E61" i="12"/>
  <c r="M47" i="35" l="1"/>
  <c r="N47" i="35" s="1"/>
  <c r="C48" i="35" s="1"/>
  <c r="H28" i="22"/>
  <c r="O28" i="22"/>
  <c r="F25" i="36" s="1"/>
  <c r="G25" i="36" s="1"/>
  <c r="I25" i="36" s="1"/>
  <c r="M47" i="22"/>
  <c r="N47" i="22" s="1"/>
  <c r="C48" i="22" s="1"/>
  <c r="E46" i="22"/>
  <c r="K47" i="22"/>
  <c r="L48" i="22" s="1"/>
  <c r="H23" i="35"/>
  <c r="E46" i="35"/>
  <c r="K47" i="35"/>
  <c r="L48" i="35" s="1"/>
  <c r="G22" i="38"/>
  <c r="F61" i="12"/>
  <c r="G61" i="12" s="1"/>
  <c r="B62" i="12" s="1"/>
  <c r="M48" i="22" l="1"/>
  <c r="N48" i="22" s="1"/>
  <c r="C49" i="22" s="1"/>
  <c r="M48" i="35"/>
  <c r="N48" i="35" s="1"/>
  <c r="C49" i="35" s="1"/>
  <c r="D48" i="22"/>
  <c r="I27" i="22"/>
  <c r="P28" i="22"/>
  <c r="C62" i="12"/>
  <c r="D48" i="35"/>
  <c r="I22" i="35"/>
  <c r="P23" i="35"/>
  <c r="D49" i="35" l="1"/>
  <c r="D49" i="22"/>
  <c r="E47" i="35"/>
  <c r="K48" i="35"/>
  <c r="L49" i="35" s="1"/>
  <c r="D62" i="12"/>
  <c r="C23" i="38"/>
  <c r="D23" i="38" s="1"/>
  <c r="H61" i="12"/>
  <c r="I61" i="12" s="1"/>
  <c r="Q22" i="35"/>
  <c r="I22" i="38"/>
  <c r="J22" i="38" s="1"/>
  <c r="G24" i="35"/>
  <c r="Q27" i="22"/>
  <c r="R27" i="22" s="1"/>
  <c r="G29" i="22"/>
  <c r="E47" i="22"/>
  <c r="K48" i="22"/>
  <c r="L49" i="22" s="1"/>
  <c r="O24" i="35" l="1"/>
  <c r="E48" i="22"/>
  <c r="K49" i="22"/>
  <c r="M22" i="38"/>
  <c r="E23" i="38"/>
  <c r="F23" i="38" s="1"/>
  <c r="G23" i="38" s="1"/>
  <c r="K23" i="38"/>
  <c r="L23" i="38" s="1"/>
  <c r="E62" i="12"/>
  <c r="H29" i="22"/>
  <c r="O29" i="22"/>
  <c r="F26" i="36" s="1"/>
  <c r="G26" i="36" s="1"/>
  <c r="I26" i="36" s="1"/>
  <c r="R22" i="35"/>
  <c r="S23" i="35"/>
  <c r="E48" i="35"/>
  <c r="K49" i="35"/>
  <c r="L50" i="35" s="1"/>
  <c r="M49" i="22"/>
  <c r="N49" i="22" s="1"/>
  <c r="C50" i="22" s="1"/>
  <c r="L50" i="22"/>
  <c r="M49" i="35"/>
  <c r="N49" i="35" s="1"/>
  <c r="C50" i="35" s="1"/>
  <c r="M50" i="35" l="1"/>
  <c r="N50" i="35" s="1"/>
  <c r="M50" i="22"/>
  <c r="N50" i="22" s="1"/>
  <c r="C51" i="22" s="1"/>
  <c r="F62" i="12"/>
  <c r="G62" i="12" s="1"/>
  <c r="B63" i="12" s="1"/>
  <c r="D50" i="35"/>
  <c r="C51" i="35"/>
  <c r="D50" i="22"/>
  <c r="H24" i="35"/>
  <c r="I28" i="22"/>
  <c r="P29" i="22"/>
  <c r="D51" i="22" l="1"/>
  <c r="I23" i="35"/>
  <c r="P24" i="35"/>
  <c r="C63" i="12"/>
  <c r="E49" i="35"/>
  <c r="K50" i="35"/>
  <c r="L51" i="35" s="1"/>
  <c r="Q28" i="22"/>
  <c r="R28" i="22" s="1"/>
  <c r="G30" i="22"/>
  <c r="E49" i="22"/>
  <c r="K50" i="22"/>
  <c r="L51" i="22" s="1"/>
  <c r="D51" i="35"/>
  <c r="E50" i="35" l="1"/>
  <c r="K51" i="35"/>
  <c r="L52" i="35" s="1"/>
  <c r="H30" i="22"/>
  <c r="O30" i="22"/>
  <c r="F27" i="36" s="1"/>
  <c r="G27" i="36" s="1"/>
  <c r="I27" i="36" s="1"/>
  <c r="M51" i="22"/>
  <c r="N51" i="22" s="1"/>
  <c r="C52" i="22" s="1"/>
  <c r="E50" i="22"/>
  <c r="K51" i="22"/>
  <c r="L52" i="22" s="1"/>
  <c r="M51" i="35"/>
  <c r="N51" i="35" s="1"/>
  <c r="C52" i="35" s="1"/>
  <c r="C24" i="38"/>
  <c r="D24" i="38" s="1"/>
  <c r="D63" i="12"/>
  <c r="H62" i="12"/>
  <c r="I62" i="12" s="1"/>
  <c r="Q23" i="35"/>
  <c r="I23" i="38"/>
  <c r="J23" i="38" s="1"/>
  <c r="G25" i="35"/>
  <c r="M52" i="22" l="1"/>
  <c r="N52" i="22" s="1"/>
  <c r="M52" i="35"/>
  <c r="N52" i="35" s="1"/>
  <c r="C53" i="35" s="1"/>
  <c r="M23" i="38"/>
  <c r="R23" i="35"/>
  <c r="S24" i="35"/>
  <c r="D52" i="35"/>
  <c r="G24" i="38"/>
  <c r="O25" i="35"/>
  <c r="K24" i="38"/>
  <c r="L24" i="38" s="1"/>
  <c r="E24" i="38"/>
  <c r="F24" i="38" s="1"/>
  <c r="E63" i="12"/>
  <c r="D52" i="22"/>
  <c r="C53" i="22"/>
  <c r="I29" i="22"/>
  <c r="P30" i="22"/>
  <c r="D53" i="35" l="1"/>
  <c r="Q29" i="22"/>
  <c r="R29" i="22" s="1"/>
  <c r="G31" i="22"/>
  <c r="E51" i="22"/>
  <c r="K52" i="22"/>
  <c r="L53" i="22" s="1"/>
  <c r="F63" i="12"/>
  <c r="G63" i="12" s="1"/>
  <c r="B64" i="12" s="1"/>
  <c r="D53" i="22"/>
  <c r="H25" i="35"/>
  <c r="E51" i="35"/>
  <c r="K52" i="35"/>
  <c r="L53" i="35" s="1"/>
  <c r="M53" i="35" l="1"/>
  <c r="N53" i="35" s="1"/>
  <c r="C54" i="35" s="1"/>
  <c r="C64" i="12"/>
  <c r="M53" i="22"/>
  <c r="N53" i="22" s="1"/>
  <c r="C54" i="22" s="1"/>
  <c r="E52" i="35"/>
  <c r="K53" i="35"/>
  <c r="L54" i="35" s="1"/>
  <c r="I24" i="35"/>
  <c r="P25" i="35"/>
  <c r="E52" i="22"/>
  <c r="K53" i="22"/>
  <c r="L54" i="22" s="1"/>
  <c r="H31" i="22"/>
  <c r="O31" i="22"/>
  <c r="F28" i="36" s="1"/>
  <c r="G28" i="36" s="1"/>
  <c r="I28" i="36" s="1"/>
  <c r="M54" i="22" l="1"/>
  <c r="N54" i="22" s="1"/>
  <c r="C55" i="22" s="1"/>
  <c r="M54" i="35"/>
  <c r="N54" i="35" s="1"/>
  <c r="C55" i="35" s="1"/>
  <c r="D54" i="22"/>
  <c r="I30" i="22"/>
  <c r="P31" i="22"/>
  <c r="C25" i="38"/>
  <c r="D25" i="38" s="1"/>
  <c r="D64" i="12"/>
  <c r="H63" i="12"/>
  <c r="I63" i="12" s="1"/>
  <c r="Q24" i="35"/>
  <c r="I24" i="38"/>
  <c r="J24" i="38" s="1"/>
  <c r="G26" i="35"/>
  <c r="D54" i="35"/>
  <c r="D55" i="22" l="1"/>
  <c r="O26" i="35"/>
  <c r="D55" i="35"/>
  <c r="K25" i="38"/>
  <c r="L25" i="38" s="1"/>
  <c r="E25" i="38"/>
  <c r="F25" i="38" s="1"/>
  <c r="E64" i="12"/>
  <c r="M24" i="38"/>
  <c r="E53" i="35"/>
  <c r="K54" i="35"/>
  <c r="L55" i="35" s="1"/>
  <c r="R24" i="35"/>
  <c r="S25" i="35"/>
  <c r="G25" i="38"/>
  <c r="E53" i="22"/>
  <c r="K54" i="22"/>
  <c r="L55" i="22" s="1"/>
  <c r="Q30" i="22"/>
  <c r="R30" i="22" s="1"/>
  <c r="G32" i="22"/>
  <c r="M55" i="22" l="1"/>
  <c r="N55" i="22" s="1"/>
  <c r="C56" i="22" s="1"/>
  <c r="F64" i="12"/>
  <c r="G64" i="12" s="1"/>
  <c r="B65" i="12" s="1"/>
  <c r="E54" i="35"/>
  <c r="K55" i="35"/>
  <c r="L56" i="35" s="1"/>
  <c r="M55" i="35"/>
  <c r="N55" i="35" s="1"/>
  <c r="C56" i="35" s="1"/>
  <c r="H26" i="35"/>
  <c r="H32" i="22"/>
  <c r="O32" i="22"/>
  <c r="F29" i="36" s="1"/>
  <c r="G29" i="36" s="1"/>
  <c r="I29" i="36" s="1"/>
  <c r="E54" i="22"/>
  <c r="K55" i="22"/>
  <c r="L56" i="22" s="1"/>
  <c r="M56" i="22" l="1"/>
  <c r="N56" i="22" s="1"/>
  <c r="I25" i="35"/>
  <c r="P26" i="35"/>
  <c r="C65" i="12"/>
  <c r="I31" i="22"/>
  <c r="P32" i="22"/>
  <c r="D56" i="35"/>
  <c r="M56" i="35"/>
  <c r="N56" i="35" s="1"/>
  <c r="C57" i="35" s="1"/>
  <c r="D56" i="22"/>
  <c r="C57" i="22"/>
  <c r="D57" i="35" l="1"/>
  <c r="Q25" i="35"/>
  <c r="I25" i="38"/>
  <c r="J25" i="38" s="1"/>
  <c r="G27" i="35"/>
  <c r="Q31" i="22"/>
  <c r="R31" i="22" s="1"/>
  <c r="G33" i="22"/>
  <c r="D57" i="22"/>
  <c r="E55" i="22"/>
  <c r="K56" i="22"/>
  <c r="L57" i="22" s="1"/>
  <c r="E55" i="35"/>
  <c r="K56" i="35"/>
  <c r="L57" i="35" s="1"/>
  <c r="C26" i="38"/>
  <c r="D26" i="38" s="1"/>
  <c r="D65" i="12"/>
  <c r="H64" i="12"/>
  <c r="I64" i="12" s="1"/>
  <c r="K26" i="38" l="1"/>
  <c r="L26" i="38" s="1"/>
  <c r="E26" i="38"/>
  <c r="F26" i="38" s="1"/>
  <c r="E65" i="12"/>
  <c r="H33" i="22"/>
  <c r="O33" i="22"/>
  <c r="F30" i="36" s="1"/>
  <c r="G30" i="36" s="1"/>
  <c r="I30" i="36" s="1"/>
  <c r="R25" i="35"/>
  <c r="S26" i="35"/>
  <c r="G26" i="38"/>
  <c r="M57" i="22"/>
  <c r="N57" i="22" s="1"/>
  <c r="C58" i="22" s="1"/>
  <c r="O27" i="35"/>
  <c r="M57" i="35"/>
  <c r="N57" i="35" s="1"/>
  <c r="C58" i="35" s="1"/>
  <c r="E56" i="22"/>
  <c r="K57" i="22"/>
  <c r="L58" i="22" s="1"/>
  <c r="M25" i="38"/>
  <c r="E56" i="35"/>
  <c r="K57" i="35"/>
  <c r="L58" i="35" s="1"/>
  <c r="M58" i="35" l="1"/>
  <c r="N58" i="35" s="1"/>
  <c r="D58" i="35"/>
  <c r="C59" i="35"/>
  <c r="H27" i="35"/>
  <c r="I32" i="22"/>
  <c r="P33" i="22"/>
  <c r="M58" i="22"/>
  <c r="N58" i="22" s="1"/>
  <c r="C59" i="22" s="1"/>
  <c r="D58" i="22"/>
  <c r="F65" i="12"/>
  <c r="G65" i="12" s="1"/>
  <c r="B66" i="12" s="1"/>
  <c r="D59" i="22" l="1"/>
  <c r="D59" i="35"/>
  <c r="E57" i="35"/>
  <c r="K58" i="35"/>
  <c r="L59" i="35" s="1"/>
  <c r="I26" i="35"/>
  <c r="P27" i="35"/>
  <c r="C66" i="12"/>
  <c r="E57" i="22"/>
  <c r="K58" i="22"/>
  <c r="L59" i="22" s="1"/>
  <c r="Q32" i="22"/>
  <c r="R32" i="22" s="1"/>
  <c r="G34" i="22"/>
  <c r="M59" i="22" l="1"/>
  <c r="N59" i="22" s="1"/>
  <c r="C60" i="22" s="1"/>
  <c r="E58" i="22"/>
  <c r="K59" i="22"/>
  <c r="L60" i="22" s="1"/>
  <c r="H34" i="22"/>
  <c r="O34" i="22"/>
  <c r="F31" i="36" s="1"/>
  <c r="G31" i="36" s="1"/>
  <c r="I31" i="36" s="1"/>
  <c r="E58" i="35"/>
  <c r="K59" i="35"/>
  <c r="L60" i="35" s="1"/>
  <c r="Q26" i="35"/>
  <c r="I26" i="38"/>
  <c r="J26" i="38" s="1"/>
  <c r="G28" i="35"/>
  <c r="C27" i="38"/>
  <c r="D27" i="38" s="1"/>
  <c r="D66" i="12"/>
  <c r="H65" i="12"/>
  <c r="I65" i="12" s="1"/>
  <c r="M59" i="35"/>
  <c r="N59" i="35" s="1"/>
  <c r="C60" i="35" s="1"/>
  <c r="M60" i="22" l="1"/>
  <c r="N60" i="22" s="1"/>
  <c r="D60" i="35"/>
  <c r="C61" i="35"/>
  <c r="R26" i="35"/>
  <c r="S27" i="35"/>
  <c r="O28" i="35"/>
  <c r="I33" i="22"/>
  <c r="P34" i="22"/>
  <c r="M60" i="35"/>
  <c r="N60" i="35" s="1"/>
  <c r="K27" i="38"/>
  <c r="L27" i="38" s="1"/>
  <c r="E27" i="38"/>
  <c r="F27" i="38" s="1"/>
  <c r="G27" i="38" s="1"/>
  <c r="E66" i="12"/>
  <c r="M26" i="38"/>
  <c r="C61" i="22"/>
  <c r="D60" i="22"/>
  <c r="D61" i="35" l="1"/>
  <c r="E59" i="22"/>
  <c r="K60" i="22"/>
  <c r="L61" i="22" s="1"/>
  <c r="E59" i="35"/>
  <c r="K60" i="35"/>
  <c r="L61" i="35" s="1"/>
  <c r="D61" i="22"/>
  <c r="F66" i="12"/>
  <c r="G66" i="12" s="1"/>
  <c r="B67" i="12" s="1"/>
  <c r="Q33" i="22"/>
  <c r="R33" i="22" s="1"/>
  <c r="G35" i="22"/>
  <c r="H28" i="35"/>
  <c r="C67" i="12" l="1"/>
  <c r="I27" i="35"/>
  <c r="P28" i="35"/>
  <c r="E60" i="22"/>
  <c r="K61" i="22"/>
  <c r="L62" i="22" s="1"/>
  <c r="M61" i="22"/>
  <c r="N61" i="22" s="1"/>
  <c r="C62" i="22" s="1"/>
  <c r="E60" i="35"/>
  <c r="K61" i="35"/>
  <c r="L62" i="35" s="1"/>
  <c r="H35" i="22"/>
  <c r="O35" i="22"/>
  <c r="F32" i="36" s="1"/>
  <c r="G32" i="36" s="1"/>
  <c r="I32" i="36" s="1"/>
  <c r="M61" i="35"/>
  <c r="N61" i="35" s="1"/>
  <c r="C62" i="35" s="1"/>
  <c r="M62" i="22" l="1"/>
  <c r="N62" i="22" s="1"/>
  <c r="D62" i="22"/>
  <c r="C63" i="22"/>
  <c r="Q27" i="35"/>
  <c r="I27" i="38"/>
  <c r="J27" i="38" s="1"/>
  <c r="G29" i="35"/>
  <c r="M62" i="35"/>
  <c r="N62" i="35" s="1"/>
  <c r="C63" i="35" s="1"/>
  <c r="D62" i="35"/>
  <c r="I34" i="22"/>
  <c r="P35" i="22"/>
  <c r="C28" i="38"/>
  <c r="D28" i="38" s="1"/>
  <c r="D67" i="12"/>
  <c r="H66" i="12"/>
  <c r="I66" i="12" s="1"/>
  <c r="D63" i="35" l="1"/>
  <c r="D63" i="22"/>
  <c r="M27" i="38"/>
  <c r="E28" i="38"/>
  <c r="F28" i="38" s="1"/>
  <c r="K28" i="38"/>
  <c r="L28" i="38" s="1"/>
  <c r="E67" i="12"/>
  <c r="R27" i="35"/>
  <c r="S28" i="35"/>
  <c r="O29" i="35"/>
  <c r="Q34" i="22"/>
  <c r="R34" i="22" s="1"/>
  <c r="G36" i="22"/>
  <c r="E61" i="35"/>
  <c r="K62" i="35"/>
  <c r="L63" i="35" s="1"/>
  <c r="E61" i="22"/>
  <c r="K62" i="22"/>
  <c r="L63" i="22" s="1"/>
  <c r="M63" i="22" l="1"/>
  <c r="N63" i="22" s="1"/>
  <c r="C64" i="22" s="1"/>
  <c r="F67" i="12"/>
  <c r="G67" i="12" s="1"/>
  <c r="B68" i="12" s="1"/>
  <c r="H36" i="22"/>
  <c r="O36" i="22"/>
  <c r="F33" i="36" s="1"/>
  <c r="G33" i="36" s="1"/>
  <c r="I33" i="36" s="1"/>
  <c r="H29" i="35"/>
  <c r="E62" i="35"/>
  <c r="K63" i="35"/>
  <c r="L64" i="35" s="1"/>
  <c r="G28" i="38"/>
  <c r="M63" i="35"/>
  <c r="N63" i="35" s="1"/>
  <c r="C64" i="35" s="1"/>
  <c r="E62" i="22"/>
  <c r="K63" i="22"/>
  <c r="L64" i="22" s="1"/>
  <c r="M64" i="22" l="1"/>
  <c r="N64" i="22" s="1"/>
  <c r="M64" i="35"/>
  <c r="N64" i="35" s="1"/>
  <c r="C65" i="35" s="1"/>
  <c r="C68" i="12"/>
  <c r="I28" i="35"/>
  <c r="P29" i="35"/>
  <c r="I35" i="22"/>
  <c r="P36" i="22"/>
  <c r="D64" i="35"/>
  <c r="D64" i="22"/>
  <c r="C65" i="22"/>
  <c r="D65" i="35" l="1"/>
  <c r="D65" i="22"/>
  <c r="Q28" i="35"/>
  <c r="I28" i="38"/>
  <c r="J28" i="38" s="1"/>
  <c r="G30" i="35"/>
  <c r="E63" i="35"/>
  <c r="K64" i="35"/>
  <c r="L65" i="35" s="1"/>
  <c r="E63" i="22"/>
  <c r="K64" i="22"/>
  <c r="L65" i="22" s="1"/>
  <c r="Q35" i="22"/>
  <c r="R35" i="22" s="1"/>
  <c r="G37" i="22"/>
  <c r="C29" i="38"/>
  <c r="D29" i="38" s="1"/>
  <c r="D68" i="12"/>
  <c r="H67" i="12"/>
  <c r="I67" i="12" s="1"/>
  <c r="M65" i="35" l="1"/>
  <c r="N65" i="35" s="1"/>
  <c r="C66" i="35" s="1"/>
  <c r="M65" i="22"/>
  <c r="N65" i="22" s="1"/>
  <c r="C66" i="22" s="1"/>
  <c r="L66" i="22"/>
  <c r="R28" i="35"/>
  <c r="S29" i="35"/>
  <c r="K29" i="38"/>
  <c r="L29" i="38" s="1"/>
  <c r="E29" i="38"/>
  <c r="F29" i="38" s="1"/>
  <c r="E68" i="12"/>
  <c r="M28" i="38"/>
  <c r="E64" i="35"/>
  <c r="K65" i="35"/>
  <c r="L66" i="35" s="1"/>
  <c r="E64" i="22"/>
  <c r="K65" i="22"/>
  <c r="H37" i="22"/>
  <c r="O37" i="22"/>
  <c r="F34" i="36" s="1"/>
  <c r="G34" i="36" s="1"/>
  <c r="I34" i="36" s="1"/>
  <c r="J4" i="36" s="1"/>
  <c r="J6" i="36" s="1"/>
  <c r="O30" i="35"/>
  <c r="M66" i="35" l="1"/>
  <c r="N66" i="35" s="1"/>
  <c r="D66" i="22"/>
  <c r="I36" i="22"/>
  <c r="P37" i="22"/>
  <c r="G29" i="38"/>
  <c r="M66" i="22"/>
  <c r="N66" i="22" s="1"/>
  <c r="C67" i="22" s="1"/>
  <c r="D66" i="35"/>
  <c r="C67" i="35"/>
  <c r="H30" i="35"/>
  <c r="F68" i="12"/>
  <c r="G68" i="12" s="1"/>
  <c r="B69" i="12" s="1"/>
  <c r="D67" i="22" l="1"/>
  <c r="I29" i="35"/>
  <c r="P30" i="35"/>
  <c r="C69" i="12"/>
  <c r="D67" i="35"/>
  <c r="E65" i="35"/>
  <c r="K66" i="35"/>
  <c r="L67" i="35" s="1"/>
  <c r="Q36" i="22"/>
  <c r="R36" i="22" s="1"/>
  <c r="G38" i="22"/>
  <c r="E65" i="22"/>
  <c r="K66" i="22"/>
  <c r="L67" i="22" s="1"/>
  <c r="E66" i="35" l="1"/>
  <c r="K67" i="35"/>
  <c r="L68" i="35" s="1"/>
  <c r="H38" i="22"/>
  <c r="O38" i="22"/>
  <c r="F35" i="36" s="1"/>
  <c r="G35" i="36" s="1"/>
  <c r="I35" i="36" s="1"/>
  <c r="M67" i="22"/>
  <c r="N67" i="22" s="1"/>
  <c r="C68" i="22" s="1"/>
  <c r="C30" i="38"/>
  <c r="D30" i="38" s="1"/>
  <c r="D69" i="12"/>
  <c r="H68" i="12"/>
  <c r="I68" i="12" s="1"/>
  <c r="E66" i="22"/>
  <c r="K67" i="22"/>
  <c r="L68" i="22" s="1"/>
  <c r="M67" i="35"/>
  <c r="N67" i="35" s="1"/>
  <c r="C68" i="35" s="1"/>
  <c r="Q29" i="35"/>
  <c r="I29" i="38"/>
  <c r="J29" i="38" s="1"/>
  <c r="G31" i="35"/>
  <c r="M68" i="22" l="1"/>
  <c r="N68" i="22" s="1"/>
  <c r="M68" i="35"/>
  <c r="N68" i="35" s="1"/>
  <c r="C69" i="35" s="1"/>
  <c r="M29" i="38"/>
  <c r="K30" i="38"/>
  <c r="L30" i="38" s="1"/>
  <c r="E30" i="38"/>
  <c r="F30" i="38" s="1"/>
  <c r="E69" i="12"/>
  <c r="D68" i="22"/>
  <c r="C69" i="22"/>
  <c r="R29" i="35"/>
  <c r="S30" i="35"/>
  <c r="G30" i="38"/>
  <c r="D68" i="35"/>
  <c r="O31" i="35"/>
  <c r="I37" i="22"/>
  <c r="P38" i="22"/>
  <c r="D69" i="35" l="1"/>
  <c r="E67" i="22"/>
  <c r="K68" i="22"/>
  <c r="L69" i="22" s="1"/>
  <c r="D69" i="22"/>
  <c r="H31" i="35"/>
  <c r="Q37" i="22"/>
  <c r="R37" i="22" s="1"/>
  <c r="G39" i="22"/>
  <c r="E67" i="35"/>
  <c r="K68" i="35"/>
  <c r="L69" i="35" s="1"/>
  <c r="F69" i="12"/>
  <c r="G69" i="12" s="1"/>
  <c r="B70" i="12" s="1"/>
  <c r="C70" i="12" l="1"/>
  <c r="H39" i="22"/>
  <c r="O39" i="22"/>
  <c r="F36" i="36" s="1"/>
  <c r="G36" i="36" s="1"/>
  <c r="I36" i="36" s="1"/>
  <c r="E68" i="22"/>
  <c r="K69" i="22"/>
  <c r="E68" i="35"/>
  <c r="K69" i="35"/>
  <c r="L70" i="35" s="1"/>
  <c r="I30" i="35"/>
  <c r="P31" i="35"/>
  <c r="M69" i="35"/>
  <c r="N69" i="35" s="1"/>
  <c r="C70" i="35" s="1"/>
  <c r="L70" i="22"/>
  <c r="M69" i="22"/>
  <c r="N69" i="22" s="1"/>
  <c r="C70" i="22" s="1"/>
  <c r="D70" i="35" l="1"/>
  <c r="I38" i="22"/>
  <c r="P39" i="22"/>
  <c r="M70" i="22"/>
  <c r="N70" i="22" s="1"/>
  <c r="C71" i="22" s="1"/>
  <c r="M70" i="35"/>
  <c r="N70" i="35" s="1"/>
  <c r="C71" i="35" s="1"/>
  <c r="C31" i="38"/>
  <c r="D31" i="38" s="1"/>
  <c r="D70" i="12"/>
  <c r="H69" i="12"/>
  <c r="I69" i="12" s="1"/>
  <c r="D70" i="22"/>
  <c r="Q30" i="35"/>
  <c r="I30" i="38"/>
  <c r="J30" i="38" s="1"/>
  <c r="G32" i="35"/>
  <c r="D71" i="35" l="1"/>
  <c r="O32" i="35"/>
  <c r="D71" i="22"/>
  <c r="M30" i="38"/>
  <c r="E69" i="22"/>
  <c r="K70" i="22"/>
  <c r="L71" i="22" s="1"/>
  <c r="E31" i="38"/>
  <c r="F31" i="38" s="1"/>
  <c r="K31" i="38"/>
  <c r="L31" i="38" s="1"/>
  <c r="E70" i="12"/>
  <c r="R30" i="35"/>
  <c r="S31" i="35"/>
  <c r="Q38" i="22"/>
  <c r="R38" i="22" s="1"/>
  <c r="G40" i="22"/>
  <c r="E69" i="35"/>
  <c r="K70" i="35"/>
  <c r="L71" i="35" s="1"/>
  <c r="H32" i="35" l="1"/>
  <c r="F70" i="12"/>
  <c r="G70" i="12" s="1"/>
  <c r="B71" i="12" s="1"/>
  <c r="E70" i="22"/>
  <c r="K71" i="22"/>
  <c r="L72" i="22" s="1"/>
  <c r="H40" i="22"/>
  <c r="O40" i="22"/>
  <c r="F37" i="36" s="1"/>
  <c r="G37" i="36" s="1"/>
  <c r="I37" i="36" s="1"/>
  <c r="G31" i="38"/>
  <c r="M71" i="35"/>
  <c r="N71" i="35" s="1"/>
  <c r="C72" i="35" s="1"/>
  <c r="M71" i="22"/>
  <c r="N71" i="22" s="1"/>
  <c r="C72" i="22" s="1"/>
  <c r="E70" i="35"/>
  <c r="K71" i="35"/>
  <c r="L72" i="35" s="1"/>
  <c r="M72" i="22" l="1"/>
  <c r="N72" i="22" s="1"/>
  <c r="M72" i="35"/>
  <c r="N72" i="35" s="1"/>
  <c r="C73" i="35" s="1"/>
  <c r="D72" i="22"/>
  <c r="C73" i="22"/>
  <c r="D72" i="35"/>
  <c r="I39" i="22"/>
  <c r="P40" i="22"/>
  <c r="C71" i="12"/>
  <c r="I31" i="35"/>
  <c r="P32" i="35"/>
  <c r="D73" i="35" l="1"/>
  <c r="Q31" i="35"/>
  <c r="I31" i="38"/>
  <c r="J31" i="38" s="1"/>
  <c r="G33" i="35"/>
  <c r="Q39" i="22"/>
  <c r="R39" i="22" s="1"/>
  <c r="G41" i="22"/>
  <c r="E71" i="35"/>
  <c r="K72" i="35"/>
  <c r="L73" i="35" s="1"/>
  <c r="D73" i="22"/>
  <c r="C32" i="38"/>
  <c r="D32" i="38" s="1"/>
  <c r="D71" i="12"/>
  <c r="H70" i="12"/>
  <c r="I70" i="12" s="1"/>
  <c r="E71" i="22"/>
  <c r="K72" i="22"/>
  <c r="L73" i="22" s="1"/>
  <c r="H41" i="22" l="1"/>
  <c r="O41" i="22"/>
  <c r="F38" i="36" s="1"/>
  <c r="G38" i="36" s="1"/>
  <c r="I38" i="36" s="1"/>
  <c r="M73" i="35"/>
  <c r="N73" i="35" s="1"/>
  <c r="C74" i="35" s="1"/>
  <c r="O33" i="35"/>
  <c r="E72" i="35"/>
  <c r="K73" i="35"/>
  <c r="L74" i="35" s="1"/>
  <c r="E72" i="22"/>
  <c r="K73" i="22"/>
  <c r="R31" i="35"/>
  <c r="S32" i="35"/>
  <c r="M73" i="22"/>
  <c r="N73" i="22" s="1"/>
  <c r="C74" i="22" s="1"/>
  <c r="L74" i="22"/>
  <c r="K32" i="38"/>
  <c r="L32" i="38" s="1"/>
  <c r="E32" i="38"/>
  <c r="F32" i="38" s="1"/>
  <c r="E71" i="12"/>
  <c r="M31" i="38"/>
  <c r="M74" i="35" l="1"/>
  <c r="N74" i="35" s="1"/>
  <c r="M74" i="22"/>
  <c r="N74" i="22" s="1"/>
  <c r="C75" i="22" s="1"/>
  <c r="D74" i="22"/>
  <c r="D74" i="35"/>
  <c r="C75" i="35"/>
  <c r="I40" i="22"/>
  <c r="P41" i="22"/>
  <c r="F71" i="12"/>
  <c r="G71" i="12" s="1"/>
  <c r="B72" i="12" s="1"/>
  <c r="H33" i="35"/>
  <c r="G32" i="38"/>
  <c r="D75" i="22" l="1"/>
  <c r="C72" i="12"/>
  <c r="D75" i="35"/>
  <c r="I32" i="35"/>
  <c r="P33" i="35"/>
  <c r="Q40" i="22"/>
  <c r="R40" i="22" s="1"/>
  <c r="G42" i="22"/>
  <c r="E73" i="35"/>
  <c r="K74" i="35"/>
  <c r="L75" i="35" s="1"/>
  <c r="E73" i="22"/>
  <c r="K74" i="22"/>
  <c r="L75" i="22" s="1"/>
  <c r="E74" i="22" l="1"/>
  <c r="K75" i="22"/>
  <c r="L76" i="22" s="1"/>
  <c r="E74" i="35"/>
  <c r="K75" i="35"/>
  <c r="L76" i="35" s="1"/>
  <c r="H42" i="22"/>
  <c r="O42" i="22"/>
  <c r="F39" i="36" s="1"/>
  <c r="G39" i="36" s="1"/>
  <c r="I39" i="36" s="1"/>
  <c r="M75" i="35"/>
  <c r="N75" i="35" s="1"/>
  <c r="C76" i="35" s="1"/>
  <c r="M75" i="22"/>
  <c r="N75" i="22" s="1"/>
  <c r="C76" i="22" s="1"/>
  <c r="Q32" i="35"/>
  <c r="I32" i="38"/>
  <c r="J32" i="38" s="1"/>
  <c r="G34" i="35"/>
  <c r="C33" i="38"/>
  <c r="D33" i="38" s="1"/>
  <c r="D72" i="12"/>
  <c r="H71" i="12"/>
  <c r="I71" i="12" s="1"/>
  <c r="M76" i="22" l="1"/>
  <c r="N76" i="22" s="1"/>
  <c r="C77" i="22"/>
  <c r="D76" i="22"/>
  <c r="M32" i="38"/>
  <c r="I41" i="22"/>
  <c r="P42" i="22"/>
  <c r="O34" i="35"/>
  <c r="K33" i="38"/>
  <c r="L33" i="38" s="1"/>
  <c r="E33" i="38"/>
  <c r="F33" i="38" s="1"/>
  <c r="E72" i="12"/>
  <c r="D76" i="35"/>
  <c r="C77" i="35"/>
  <c r="R32" i="35"/>
  <c r="S33" i="35"/>
  <c r="M76" i="35"/>
  <c r="N76" i="35" s="1"/>
  <c r="G33" i="38"/>
  <c r="H34" i="35" l="1"/>
  <c r="F72" i="12"/>
  <c r="G72" i="12" s="1"/>
  <c r="B73" i="12" s="1"/>
  <c r="D77" i="35"/>
  <c r="D77" i="22"/>
  <c r="E75" i="35"/>
  <c r="K76" i="35"/>
  <c r="L77" i="35" s="1"/>
  <c r="Q41" i="22"/>
  <c r="R41" i="22" s="1"/>
  <c r="G43" i="22"/>
  <c r="E75" i="22"/>
  <c r="K76" i="22"/>
  <c r="L77" i="22" s="1"/>
  <c r="E76" i="35" l="1"/>
  <c r="K77" i="35"/>
  <c r="L78" i="35" s="1"/>
  <c r="M77" i="35"/>
  <c r="N77" i="35" s="1"/>
  <c r="C78" i="35" s="1"/>
  <c r="I33" i="35"/>
  <c r="P34" i="35"/>
  <c r="H43" i="22"/>
  <c r="O43" i="22"/>
  <c r="F40" i="36" s="1"/>
  <c r="G40" i="36" s="1"/>
  <c r="I40" i="36" s="1"/>
  <c r="E76" i="22"/>
  <c r="K77" i="22"/>
  <c r="M77" i="22"/>
  <c r="N77" i="22" s="1"/>
  <c r="C78" i="22" s="1"/>
  <c r="L78" i="22"/>
  <c r="C73" i="12"/>
  <c r="M78" i="35" l="1"/>
  <c r="N78" i="35" s="1"/>
  <c r="M78" i="22"/>
  <c r="N78" i="22" s="1"/>
  <c r="C79" i="22" s="1"/>
  <c r="Q33" i="35"/>
  <c r="I33" i="38"/>
  <c r="J33" i="38" s="1"/>
  <c r="G35" i="35"/>
  <c r="D78" i="22"/>
  <c r="D78" i="35"/>
  <c r="C79" i="35"/>
  <c r="C34" i="38"/>
  <c r="D34" i="38" s="1"/>
  <c r="D73" i="12"/>
  <c r="H72" i="12"/>
  <c r="I72" i="12" s="1"/>
  <c r="I42" i="22"/>
  <c r="P43" i="22"/>
  <c r="D79" i="22" l="1"/>
  <c r="D79" i="35"/>
  <c r="Q42" i="22"/>
  <c r="R42" i="22" s="1"/>
  <c r="G44" i="22"/>
  <c r="E77" i="35"/>
  <c r="K78" i="35"/>
  <c r="L79" i="35" s="1"/>
  <c r="O35" i="35"/>
  <c r="K34" i="38"/>
  <c r="L34" i="38" s="1"/>
  <c r="E34" i="38"/>
  <c r="F34" i="38" s="1"/>
  <c r="E73" i="12"/>
  <c r="E77" i="22"/>
  <c r="K78" i="22"/>
  <c r="L79" i="22" s="1"/>
  <c r="M33" i="38"/>
  <c r="R33" i="35"/>
  <c r="S34" i="35"/>
  <c r="F73" i="12" l="1"/>
  <c r="G73" i="12" s="1"/>
  <c r="B74" i="12" s="1"/>
  <c r="H44" i="22"/>
  <c r="O44" i="22"/>
  <c r="F41" i="36" s="1"/>
  <c r="G41" i="36" s="1"/>
  <c r="I41" i="36" s="1"/>
  <c r="E78" i="35"/>
  <c r="K79" i="35"/>
  <c r="M79" i="22"/>
  <c r="N79" i="22" s="1"/>
  <c r="C80" i="22" s="1"/>
  <c r="L80" i="35"/>
  <c r="M79" i="35"/>
  <c r="N79" i="35" s="1"/>
  <c r="C80" i="35" s="1"/>
  <c r="H35" i="35"/>
  <c r="G34" i="38"/>
  <c r="E78" i="22"/>
  <c r="K79" i="22"/>
  <c r="L80" i="22" s="1"/>
  <c r="M80" i="22" l="1"/>
  <c r="N80" i="22" s="1"/>
  <c r="M80" i="35"/>
  <c r="N80" i="35" s="1"/>
  <c r="C81" i="35" s="1"/>
  <c r="C74" i="12"/>
  <c r="I34" i="35"/>
  <c r="P35" i="35"/>
  <c r="I43" i="22"/>
  <c r="P44" i="22"/>
  <c r="D80" i="22"/>
  <c r="C81" i="22"/>
  <c r="D80" i="35"/>
  <c r="D81" i="35" l="1"/>
  <c r="D81" i="22"/>
  <c r="Q34" i="35"/>
  <c r="I34" i="38"/>
  <c r="J34" i="38" s="1"/>
  <c r="G36" i="35"/>
  <c r="E79" i="22"/>
  <c r="K80" i="22"/>
  <c r="L81" i="22" s="1"/>
  <c r="E79" i="35"/>
  <c r="K80" i="35"/>
  <c r="L81" i="35" s="1"/>
  <c r="Q43" i="22"/>
  <c r="R43" i="22" s="1"/>
  <c r="G45" i="22"/>
  <c r="C35" i="38"/>
  <c r="D35" i="38" s="1"/>
  <c r="D74" i="12"/>
  <c r="H73" i="12"/>
  <c r="I73" i="12" s="1"/>
  <c r="M34" i="38" l="1"/>
  <c r="R34" i="35"/>
  <c r="S35" i="35"/>
  <c r="E80" i="35"/>
  <c r="K81" i="35"/>
  <c r="K35" i="38"/>
  <c r="L35" i="38" s="1"/>
  <c r="E35" i="38"/>
  <c r="F35" i="38" s="1"/>
  <c r="G35" i="38" s="1"/>
  <c r="E74" i="12"/>
  <c r="M81" i="22"/>
  <c r="N81" i="22" s="1"/>
  <c r="C82" i="22" s="1"/>
  <c r="L82" i="22"/>
  <c r="E80" i="22"/>
  <c r="K81" i="22"/>
  <c r="L82" i="35"/>
  <c r="M81" i="35"/>
  <c r="N81" i="35" s="1"/>
  <c r="C82" i="35" s="1"/>
  <c r="H45" i="22"/>
  <c r="O45" i="22"/>
  <c r="F42" i="36" s="1"/>
  <c r="G42" i="36" s="1"/>
  <c r="I42" i="36" s="1"/>
  <c r="O36" i="35"/>
  <c r="D82" i="35" l="1"/>
  <c r="F74" i="12"/>
  <c r="G74" i="12" s="1"/>
  <c r="B75" i="12" s="1"/>
  <c r="M82" i="35"/>
  <c r="N82" i="35" s="1"/>
  <c r="C83" i="35" s="1"/>
  <c r="M82" i="22"/>
  <c r="N82" i="22" s="1"/>
  <c r="C83" i="22" s="1"/>
  <c r="H36" i="35"/>
  <c r="I44" i="22"/>
  <c r="P45" i="22"/>
  <c r="D82" i="22"/>
  <c r="D83" i="22" l="1"/>
  <c r="Q44" i="22"/>
  <c r="R44" i="22" s="1"/>
  <c r="G46" i="22"/>
  <c r="D83" i="35"/>
  <c r="I35" i="35"/>
  <c r="P36" i="35"/>
  <c r="C75" i="12"/>
  <c r="E81" i="35"/>
  <c r="K82" i="35"/>
  <c r="L83" i="35" s="1"/>
  <c r="E81" i="22"/>
  <c r="K82" i="22"/>
  <c r="L83" i="22" s="1"/>
  <c r="M83" i="35" l="1"/>
  <c r="N83" i="35" s="1"/>
  <c r="C84" i="35" s="1"/>
  <c r="C36" i="38"/>
  <c r="D36" i="38" s="1"/>
  <c r="D75" i="12"/>
  <c r="H74" i="12"/>
  <c r="I74" i="12" s="1"/>
  <c r="M83" i="22"/>
  <c r="N83" i="22" s="1"/>
  <c r="C84" i="22" s="1"/>
  <c r="Q35" i="35"/>
  <c r="I35" i="38"/>
  <c r="J35" i="38" s="1"/>
  <c r="G37" i="35"/>
  <c r="E82" i="35"/>
  <c r="K83" i="35"/>
  <c r="L84" i="35" s="1"/>
  <c r="E82" i="22"/>
  <c r="K83" i="22"/>
  <c r="L84" i="22" s="1"/>
  <c r="H46" i="22"/>
  <c r="O46" i="22"/>
  <c r="F43" i="36" s="1"/>
  <c r="G43" i="36" s="1"/>
  <c r="I43" i="36" s="1"/>
  <c r="M84" i="35" l="1"/>
  <c r="N84" i="35" s="1"/>
  <c r="M84" i="22"/>
  <c r="N84" i="22" s="1"/>
  <c r="C85" i="22" s="1"/>
  <c r="O37" i="35"/>
  <c r="D84" i="22"/>
  <c r="I45" i="22"/>
  <c r="P46" i="22"/>
  <c r="M35" i="38"/>
  <c r="D84" i="35"/>
  <c r="C85" i="35"/>
  <c r="R35" i="35"/>
  <c r="S36" i="35"/>
  <c r="E36" i="38"/>
  <c r="F36" i="38" s="1"/>
  <c r="K36" i="38"/>
  <c r="L36" i="38" s="1"/>
  <c r="E75" i="12"/>
  <c r="D85" i="22" l="1"/>
  <c r="D85" i="35"/>
  <c r="Q45" i="22"/>
  <c r="R45" i="22" s="1"/>
  <c r="G47" i="22"/>
  <c r="G36" i="38"/>
  <c r="H37" i="35"/>
  <c r="E83" i="35"/>
  <c r="K84" i="35"/>
  <c r="L85" i="35" s="1"/>
  <c r="F75" i="12"/>
  <c r="G75" i="12" s="1"/>
  <c r="B76" i="12" s="1"/>
  <c r="E83" i="22"/>
  <c r="K84" i="22"/>
  <c r="L85" i="22" s="1"/>
  <c r="M85" i="35" l="1"/>
  <c r="N85" i="35" s="1"/>
  <c r="C86" i="35" s="1"/>
  <c r="I36" i="35"/>
  <c r="P37" i="35"/>
  <c r="M85" i="22"/>
  <c r="N85" i="22" s="1"/>
  <c r="C86" i="22" s="1"/>
  <c r="C76" i="12"/>
  <c r="H47" i="22"/>
  <c r="O47" i="22"/>
  <c r="F44" i="36" s="1"/>
  <c r="G44" i="36" s="1"/>
  <c r="I44" i="36" s="1"/>
  <c r="E84" i="35"/>
  <c r="K85" i="35"/>
  <c r="L86" i="35" s="1"/>
  <c r="E84" i="22"/>
  <c r="K85" i="22"/>
  <c r="L86" i="22" s="1"/>
  <c r="M86" i="22" l="1"/>
  <c r="N86" i="22" s="1"/>
  <c r="C87" i="22" s="1"/>
  <c r="M86" i="35"/>
  <c r="N86" i="35" s="1"/>
  <c r="C87" i="35" s="1"/>
  <c r="C37" i="38"/>
  <c r="D37" i="38" s="1"/>
  <c r="D76" i="12"/>
  <c r="H75" i="12"/>
  <c r="I75" i="12" s="1"/>
  <c r="Q36" i="35"/>
  <c r="I36" i="38"/>
  <c r="J36" i="38" s="1"/>
  <c r="G38" i="35"/>
  <c r="D86" i="22"/>
  <c r="I46" i="22"/>
  <c r="P47" i="22"/>
  <c r="D86" i="35"/>
  <c r="D87" i="35" l="1"/>
  <c r="D87" i="22"/>
  <c r="E85" i="22"/>
  <c r="K86" i="22"/>
  <c r="L87" i="22" s="1"/>
  <c r="E85" i="35"/>
  <c r="K86" i="35"/>
  <c r="L87" i="35" s="1"/>
  <c r="O38" i="35"/>
  <c r="M36" i="38"/>
  <c r="K37" i="38"/>
  <c r="L37" i="38" s="1"/>
  <c r="E37" i="38"/>
  <c r="F37" i="38" s="1"/>
  <c r="E76" i="12"/>
  <c r="G37" i="38"/>
  <c r="Q46" i="22"/>
  <c r="R46" i="22" s="1"/>
  <c r="G48" i="22"/>
  <c r="R36" i="35"/>
  <c r="S37" i="35"/>
  <c r="H48" i="22" l="1"/>
  <c r="O48" i="22"/>
  <c r="F45" i="36" s="1"/>
  <c r="G45" i="36" s="1"/>
  <c r="I45" i="36" s="1"/>
  <c r="M87" i="35"/>
  <c r="N87" i="35" s="1"/>
  <c r="C88" i="35" s="1"/>
  <c r="E86" i="22"/>
  <c r="K87" i="22"/>
  <c r="F76" i="12"/>
  <c r="G76" i="12" s="1"/>
  <c r="B77" i="12" s="1"/>
  <c r="H38" i="35"/>
  <c r="M87" i="22"/>
  <c r="N87" i="22" s="1"/>
  <c r="C88" i="22" s="1"/>
  <c r="L88" i="22"/>
  <c r="M88" i="22" s="1"/>
  <c r="N88" i="22" s="1"/>
  <c r="E86" i="35"/>
  <c r="K87" i="35"/>
  <c r="L88" i="35" s="1"/>
  <c r="M88" i="35" s="1"/>
  <c r="N88" i="35" s="1"/>
  <c r="I47" i="22" l="1"/>
  <c r="P48" i="22"/>
  <c r="I37" i="35"/>
  <c r="P38" i="35"/>
  <c r="D88" i="22"/>
  <c r="C77" i="12"/>
  <c r="D88" i="35"/>
  <c r="Q37" i="35" l="1"/>
  <c r="I37" i="38"/>
  <c r="J37" i="38" s="1"/>
  <c r="G39" i="35"/>
  <c r="C38" i="38"/>
  <c r="D38" i="38" s="1"/>
  <c r="D77" i="12"/>
  <c r="H76" i="12"/>
  <c r="I76" i="12" s="1"/>
  <c r="Q47" i="22"/>
  <c r="R47" i="22" s="1"/>
  <c r="G49" i="22"/>
  <c r="E88" i="35"/>
  <c r="E87" i="35"/>
  <c r="K88" i="35"/>
  <c r="E87" i="22"/>
  <c r="E88" i="22"/>
  <c r="K88" i="22"/>
  <c r="K38" i="38" l="1"/>
  <c r="L38" i="38" s="1"/>
  <c r="E38" i="38"/>
  <c r="F38" i="38" s="1"/>
  <c r="E77" i="12"/>
  <c r="O39" i="35"/>
  <c r="M37" i="38"/>
  <c r="H49" i="22"/>
  <c r="O49" i="22"/>
  <c r="F46" i="36" s="1"/>
  <c r="G46" i="36" s="1"/>
  <c r="I46" i="36" s="1"/>
  <c r="R37" i="35"/>
  <c r="S38" i="35"/>
  <c r="I48" i="22" l="1"/>
  <c r="P49" i="22"/>
  <c r="H39" i="35"/>
  <c r="G38" i="38"/>
  <c r="F77" i="12"/>
  <c r="G77" i="12" s="1"/>
  <c r="B78" i="12" s="1"/>
  <c r="Q48" i="22" l="1"/>
  <c r="R48" i="22" s="1"/>
  <c r="G50" i="22"/>
  <c r="I38" i="35"/>
  <c r="P39" i="35"/>
  <c r="C78" i="12"/>
  <c r="C39" i="38" l="1"/>
  <c r="D39" i="38" s="1"/>
  <c r="D78" i="12"/>
  <c r="H77" i="12"/>
  <c r="I77" i="12" s="1"/>
  <c r="Q38" i="35"/>
  <c r="I38" i="38"/>
  <c r="J38" i="38" s="1"/>
  <c r="G40" i="35"/>
  <c r="H50" i="22"/>
  <c r="O50" i="22"/>
  <c r="F47" i="36" s="1"/>
  <c r="G47" i="36" s="1"/>
  <c r="I47" i="36" s="1"/>
  <c r="E39" i="38" l="1"/>
  <c r="F39" i="38" s="1"/>
  <c r="K39" i="38"/>
  <c r="L39" i="38" s="1"/>
  <c r="E78" i="12"/>
  <c r="I49" i="22"/>
  <c r="P50" i="22"/>
  <c r="O40" i="35"/>
  <c r="M38" i="38"/>
  <c r="G39" i="38"/>
  <c r="R38" i="35"/>
  <c r="S39" i="35"/>
  <c r="F78" i="12" l="1"/>
  <c r="G78" i="12" s="1"/>
  <c r="B79" i="12" s="1"/>
  <c r="H40" i="35"/>
  <c r="Q49" i="22"/>
  <c r="R49" i="22" s="1"/>
  <c r="G51" i="22"/>
  <c r="H51" i="22" l="1"/>
  <c r="O51" i="22"/>
  <c r="F48" i="36" s="1"/>
  <c r="G48" i="36" s="1"/>
  <c r="I48" i="36" s="1"/>
  <c r="I39" i="35"/>
  <c r="P40" i="35"/>
  <c r="C79" i="12"/>
  <c r="C40" i="38" l="1"/>
  <c r="D40" i="38" s="1"/>
  <c r="D79" i="12"/>
  <c r="H78" i="12"/>
  <c r="I78" i="12" s="1"/>
  <c r="I50" i="22"/>
  <c r="P51" i="22"/>
  <c r="Q39" i="35"/>
  <c r="I39" i="38"/>
  <c r="J39" i="38" s="1"/>
  <c r="G41" i="35"/>
  <c r="M39" i="38" l="1"/>
  <c r="R39" i="35"/>
  <c r="S40" i="35"/>
  <c r="K40" i="38"/>
  <c r="L40" i="38" s="1"/>
  <c r="E40" i="38"/>
  <c r="F40" i="38" s="1"/>
  <c r="E79" i="12"/>
  <c r="Q50" i="22"/>
  <c r="R50" i="22" s="1"/>
  <c r="G52" i="22"/>
  <c r="O41" i="35"/>
  <c r="H41" i="35" l="1"/>
  <c r="H52" i="22"/>
  <c r="O52" i="22"/>
  <c r="F49" i="36" s="1"/>
  <c r="G49" i="36" s="1"/>
  <c r="I49" i="36" s="1"/>
  <c r="F79" i="12"/>
  <c r="G79" i="12" s="1"/>
  <c r="B80" i="12" s="1"/>
  <c r="G40" i="38"/>
  <c r="I40" i="35" l="1"/>
  <c r="P41" i="35"/>
  <c r="I51" i="22"/>
  <c r="P52" i="22"/>
  <c r="C80" i="12"/>
  <c r="Q51" i="22" l="1"/>
  <c r="R51" i="22" s="1"/>
  <c r="G53" i="22"/>
  <c r="C41" i="38"/>
  <c r="D41" i="38" s="1"/>
  <c r="D80" i="12"/>
  <c r="H79" i="12"/>
  <c r="I79" i="12" s="1"/>
  <c r="Q40" i="35"/>
  <c r="I40" i="38"/>
  <c r="J40" i="38" s="1"/>
  <c r="G42" i="35"/>
  <c r="H53" i="22" l="1"/>
  <c r="O53" i="22"/>
  <c r="F50" i="36" s="1"/>
  <c r="G50" i="36" s="1"/>
  <c r="I50" i="36" s="1"/>
  <c r="M40" i="38"/>
  <c r="R40" i="35"/>
  <c r="S41" i="35"/>
  <c r="O42" i="35"/>
  <c r="K41" i="38"/>
  <c r="L41" i="38" s="1"/>
  <c r="E41" i="38"/>
  <c r="F41" i="38" s="1"/>
  <c r="E80" i="12"/>
  <c r="F80" i="12" l="1"/>
  <c r="G80" i="12" s="1"/>
  <c r="B81" i="12" s="1"/>
  <c r="I52" i="22"/>
  <c r="P53" i="22"/>
  <c r="H42" i="35"/>
  <c r="G41" i="38"/>
  <c r="I41" i="35" l="1"/>
  <c r="P42" i="35"/>
  <c r="C81" i="12"/>
  <c r="Q52" i="22"/>
  <c r="R52" i="22" s="1"/>
  <c r="G54" i="22"/>
  <c r="D81" i="12" l="1"/>
  <c r="H80" i="12"/>
  <c r="I80" i="12" s="1"/>
  <c r="C42" i="38"/>
  <c r="D42" i="38" s="1"/>
  <c r="H54" i="22"/>
  <c r="O54" i="22"/>
  <c r="F51" i="36" s="1"/>
  <c r="G51" i="36" s="1"/>
  <c r="I51" i="36" s="1"/>
  <c r="Q41" i="35"/>
  <c r="I41" i="38"/>
  <c r="J41" i="38" s="1"/>
  <c r="G43" i="35"/>
  <c r="O43" i="35" l="1"/>
  <c r="K42" i="38"/>
  <c r="L42" i="38" s="1"/>
  <c r="E42" i="38"/>
  <c r="F42" i="38" s="1"/>
  <c r="G42" i="38" s="1"/>
  <c r="E81" i="12"/>
  <c r="M41" i="38"/>
  <c r="I53" i="22"/>
  <c r="P54" i="22"/>
  <c r="R41" i="35"/>
  <c r="S42" i="35"/>
  <c r="Q53" i="22" l="1"/>
  <c r="R53" i="22" s="1"/>
  <c r="G55" i="22"/>
  <c r="F81" i="12"/>
  <c r="G81" i="12" s="1"/>
  <c r="B82" i="12" s="1"/>
  <c r="H43" i="35"/>
  <c r="I42" i="35" l="1"/>
  <c r="P43" i="35"/>
  <c r="H55" i="22"/>
  <c r="O55" i="22"/>
  <c r="F52" i="36" s="1"/>
  <c r="G52" i="36" s="1"/>
  <c r="I52" i="36" s="1"/>
  <c r="C82" i="12"/>
  <c r="I54" i="22" l="1"/>
  <c r="P55" i="22"/>
  <c r="Q42" i="35"/>
  <c r="I42" i="38"/>
  <c r="J42" i="38" s="1"/>
  <c r="G44" i="35"/>
  <c r="C43" i="38"/>
  <c r="D43" i="38" s="1"/>
  <c r="D82" i="12"/>
  <c r="H81" i="12"/>
  <c r="I81" i="12" s="1"/>
  <c r="Q54" i="22" l="1"/>
  <c r="R54" i="22" s="1"/>
  <c r="G56" i="22"/>
  <c r="R42" i="35"/>
  <c r="S43" i="35"/>
  <c r="O44" i="35"/>
  <c r="K43" i="38"/>
  <c r="L43" i="38" s="1"/>
  <c r="E43" i="38"/>
  <c r="F43" i="38" s="1"/>
  <c r="E82" i="12"/>
  <c r="M42" i="38"/>
  <c r="H56" i="22" l="1"/>
  <c r="O56" i="22"/>
  <c r="F53" i="36" s="1"/>
  <c r="G53" i="36" s="1"/>
  <c r="I53" i="36" s="1"/>
  <c r="F82" i="12"/>
  <c r="G82" i="12" s="1"/>
  <c r="B83" i="12" s="1"/>
  <c r="H44" i="35"/>
  <c r="G43" i="38"/>
  <c r="I43" i="35" l="1"/>
  <c r="P44" i="35"/>
  <c r="C83" i="12"/>
  <c r="I55" i="22"/>
  <c r="P56" i="22"/>
  <c r="C44" i="38" l="1"/>
  <c r="D44" i="38" s="1"/>
  <c r="D83" i="12"/>
  <c r="H82" i="12"/>
  <c r="I82" i="12" s="1"/>
  <c r="Q55" i="22"/>
  <c r="R55" i="22" s="1"/>
  <c r="G57" i="22"/>
  <c r="Q43" i="35"/>
  <c r="I43" i="38"/>
  <c r="J43" i="38" s="1"/>
  <c r="G45" i="35"/>
  <c r="M43" i="38" l="1"/>
  <c r="R43" i="35"/>
  <c r="S44" i="35"/>
  <c r="H57" i="22"/>
  <c r="O57" i="22"/>
  <c r="F54" i="36" s="1"/>
  <c r="G54" i="36" s="1"/>
  <c r="I54" i="36" s="1"/>
  <c r="E44" i="38"/>
  <c r="F44" i="38" s="1"/>
  <c r="K44" i="38"/>
  <c r="L44" i="38" s="1"/>
  <c r="E83" i="12"/>
  <c r="O45" i="35"/>
  <c r="F83" i="12" l="1"/>
  <c r="G83" i="12" s="1"/>
  <c r="B84" i="12" s="1"/>
  <c r="I56" i="22"/>
  <c r="P57" i="22"/>
  <c r="H45" i="35"/>
  <c r="G44" i="38"/>
  <c r="I44" i="35" l="1"/>
  <c r="P45" i="35"/>
  <c r="Q56" i="22"/>
  <c r="R56" i="22" s="1"/>
  <c r="G58" i="22"/>
  <c r="C84" i="12"/>
  <c r="H58" i="22" l="1"/>
  <c r="O58" i="22"/>
  <c r="F55" i="36" s="1"/>
  <c r="G55" i="36" s="1"/>
  <c r="I55" i="36" s="1"/>
  <c r="C45" i="38"/>
  <c r="D45" i="38" s="1"/>
  <c r="D84" i="12"/>
  <c r="H83" i="12"/>
  <c r="I83" i="12" s="1"/>
  <c r="Q44" i="35"/>
  <c r="I44" i="38"/>
  <c r="J44" i="38" s="1"/>
  <c r="G46" i="35"/>
  <c r="R44" i="35" l="1"/>
  <c r="S45" i="35"/>
  <c r="O46" i="35"/>
  <c r="K45" i="38"/>
  <c r="L45" i="38" s="1"/>
  <c r="E45" i="38"/>
  <c r="F45" i="38" s="1"/>
  <c r="E84" i="12"/>
  <c r="I57" i="22"/>
  <c r="P58" i="22"/>
  <c r="M44" i="38"/>
  <c r="G45" i="38"/>
  <c r="F84" i="12" l="1"/>
  <c r="G84" i="12" s="1"/>
  <c r="B85" i="12" s="1"/>
  <c r="H46" i="35"/>
  <c r="Q57" i="22"/>
  <c r="R57" i="22" s="1"/>
  <c r="G59" i="22"/>
  <c r="I45" i="35" l="1"/>
  <c r="P46" i="35"/>
  <c r="H59" i="22"/>
  <c r="O59" i="22"/>
  <c r="F56" i="36" s="1"/>
  <c r="G56" i="36" s="1"/>
  <c r="I56" i="36" s="1"/>
  <c r="C85" i="12"/>
  <c r="I58" i="22" l="1"/>
  <c r="P59" i="22"/>
  <c r="C46" i="38"/>
  <c r="D46" i="38" s="1"/>
  <c r="D85" i="12"/>
  <c r="H84" i="12"/>
  <c r="I84" i="12" s="1"/>
  <c r="Q45" i="35"/>
  <c r="I45" i="38"/>
  <c r="J45" i="38" s="1"/>
  <c r="G47" i="35"/>
  <c r="R45" i="35" l="1"/>
  <c r="S46" i="35"/>
  <c r="Q58" i="22"/>
  <c r="R58" i="22" s="1"/>
  <c r="G60" i="22"/>
  <c r="O47" i="35"/>
  <c r="K46" i="38"/>
  <c r="L46" i="38" s="1"/>
  <c r="E46" i="38"/>
  <c r="F46" i="38" s="1"/>
  <c r="E85" i="12"/>
  <c r="M45" i="38"/>
  <c r="F85" i="12" l="1"/>
  <c r="G85" i="12" s="1"/>
  <c r="B86" i="12" s="1"/>
  <c r="H60" i="22"/>
  <c r="O60" i="22"/>
  <c r="F57" i="36" s="1"/>
  <c r="G57" i="36" s="1"/>
  <c r="I57" i="36" s="1"/>
  <c r="H47" i="35"/>
  <c r="G46" i="38"/>
  <c r="I46" i="35" l="1"/>
  <c r="P47" i="35"/>
  <c r="I59" i="22"/>
  <c r="P60" i="22"/>
  <c r="C86" i="12"/>
  <c r="Q59" i="22" l="1"/>
  <c r="R59" i="22" s="1"/>
  <c r="G61" i="22"/>
  <c r="C47" i="38"/>
  <c r="D47" i="38" s="1"/>
  <c r="D86" i="12"/>
  <c r="H85" i="12"/>
  <c r="I85" i="12" s="1"/>
  <c r="Q46" i="35"/>
  <c r="I46" i="38"/>
  <c r="J46" i="38" s="1"/>
  <c r="G48" i="35"/>
  <c r="M46" i="38" l="1"/>
  <c r="R46" i="35"/>
  <c r="S47" i="35"/>
  <c r="H61" i="22"/>
  <c r="O61" i="22"/>
  <c r="F58" i="36" s="1"/>
  <c r="G58" i="36" s="1"/>
  <c r="I58" i="36" s="1"/>
  <c r="O48" i="35"/>
  <c r="E47" i="38"/>
  <c r="F47" i="38" s="1"/>
  <c r="K47" i="38"/>
  <c r="L47" i="38" s="1"/>
  <c r="E86" i="12"/>
  <c r="H48" i="35" l="1"/>
  <c r="G47" i="38"/>
  <c r="I60" i="22"/>
  <c r="P61" i="22"/>
  <c r="F86" i="12"/>
  <c r="G86" i="12" s="1"/>
  <c r="B87" i="12" s="1"/>
  <c r="Q60" i="22" l="1"/>
  <c r="R60" i="22" s="1"/>
  <c r="G62" i="22"/>
  <c r="C87" i="12"/>
  <c r="I47" i="35"/>
  <c r="P48" i="35"/>
  <c r="C48" i="38" l="1"/>
  <c r="D48" i="38" s="1"/>
  <c r="D87" i="12"/>
  <c r="H86" i="12"/>
  <c r="I86" i="12" s="1"/>
  <c r="Q47" i="35"/>
  <c r="I47" i="38"/>
  <c r="J47" i="38" s="1"/>
  <c r="G49" i="35"/>
  <c r="H62" i="22"/>
  <c r="O62" i="22"/>
  <c r="F59" i="36" s="1"/>
  <c r="G59" i="36" s="1"/>
  <c r="I59" i="36" s="1"/>
  <c r="I61" i="22" l="1"/>
  <c r="P62" i="22"/>
  <c r="O49" i="35"/>
  <c r="K48" i="38"/>
  <c r="L48" i="38" s="1"/>
  <c r="E48" i="38"/>
  <c r="F48" i="38" s="1"/>
  <c r="E87" i="12"/>
  <c r="M47" i="38"/>
  <c r="G48" i="38"/>
  <c r="R47" i="35"/>
  <c r="S48" i="35"/>
  <c r="F87" i="12" l="1"/>
  <c r="G87" i="12" s="1"/>
  <c r="B88" i="12" s="1"/>
  <c r="Q61" i="22"/>
  <c r="R61" i="22" s="1"/>
  <c r="G63" i="22"/>
  <c r="H49" i="35"/>
  <c r="I48" i="35" l="1"/>
  <c r="P49" i="35"/>
  <c r="C88" i="12"/>
  <c r="H63" i="22"/>
  <c r="O63" i="22"/>
  <c r="F60" i="36" s="1"/>
  <c r="G60" i="36" s="1"/>
  <c r="I60" i="36" s="1"/>
  <c r="Q48" i="35" l="1"/>
  <c r="I48" i="38"/>
  <c r="J48" i="38" s="1"/>
  <c r="G50" i="35"/>
  <c r="I62" i="22"/>
  <c r="P63" i="22"/>
  <c r="C49" i="38"/>
  <c r="D49" i="38" s="1"/>
  <c r="D88" i="12"/>
  <c r="H87" i="12"/>
  <c r="I87" i="12" s="1"/>
  <c r="K49" i="38" l="1"/>
  <c r="L49" i="38" s="1"/>
  <c r="E49" i="38"/>
  <c r="F49" i="38" s="1"/>
  <c r="G49" i="38" s="1"/>
  <c r="E88" i="12"/>
  <c r="O50" i="35"/>
  <c r="M48" i="38"/>
  <c r="Q62" i="22"/>
  <c r="R62" i="22" s="1"/>
  <c r="G64" i="22"/>
  <c r="R48" i="35"/>
  <c r="S49" i="35"/>
  <c r="H64" i="22" l="1"/>
  <c r="O64" i="22"/>
  <c r="F61" i="36" s="1"/>
  <c r="G61" i="36" s="1"/>
  <c r="I61" i="36" s="1"/>
  <c r="F88" i="12"/>
  <c r="G88" i="12" s="1"/>
  <c r="B89" i="12" s="1"/>
  <c r="H50" i="35"/>
  <c r="C89" i="12" l="1"/>
  <c r="I49" i="35"/>
  <c r="P50" i="35"/>
  <c r="I63" i="22"/>
  <c r="P64" i="22"/>
  <c r="Q49" i="35" l="1"/>
  <c r="I49" i="38"/>
  <c r="J49" i="38" s="1"/>
  <c r="G51" i="35"/>
  <c r="Q63" i="22"/>
  <c r="R63" i="22" s="1"/>
  <c r="G65" i="22"/>
  <c r="C50" i="38"/>
  <c r="D50" i="38" s="1"/>
  <c r="D89" i="12"/>
  <c r="H88" i="12"/>
  <c r="I88" i="12" s="1"/>
  <c r="K50" i="38" l="1"/>
  <c r="L50" i="38" s="1"/>
  <c r="E50" i="38"/>
  <c r="F50" i="38" s="1"/>
  <c r="E89" i="12"/>
  <c r="O51" i="35"/>
  <c r="M49" i="38"/>
  <c r="H65" i="22"/>
  <c r="O65" i="22"/>
  <c r="F62" i="36" s="1"/>
  <c r="G62" i="36" s="1"/>
  <c r="I62" i="36" s="1"/>
  <c r="R49" i="35"/>
  <c r="S50" i="35"/>
  <c r="H51" i="35" l="1"/>
  <c r="F89" i="12"/>
  <c r="G89" i="12" s="1"/>
  <c r="B90" i="12" s="1"/>
  <c r="I64" i="22"/>
  <c r="P65" i="22"/>
  <c r="G50" i="38"/>
  <c r="C90" i="12" l="1"/>
  <c r="Q64" i="22"/>
  <c r="R64" i="22" s="1"/>
  <c r="G66" i="22"/>
  <c r="I50" i="35"/>
  <c r="P51" i="35"/>
  <c r="H66" i="22" l="1"/>
  <c r="O66" i="22"/>
  <c r="F63" i="36" s="1"/>
  <c r="G63" i="36" s="1"/>
  <c r="I63" i="36" s="1"/>
  <c r="Q50" i="35"/>
  <c r="I50" i="38"/>
  <c r="J50" i="38" s="1"/>
  <c r="G52" i="35"/>
  <c r="C51" i="38"/>
  <c r="D51" i="38" s="1"/>
  <c r="D90" i="12"/>
  <c r="H89" i="12"/>
  <c r="I89" i="12" s="1"/>
  <c r="R50" i="35" l="1"/>
  <c r="S51" i="35"/>
  <c r="O52" i="35"/>
  <c r="K51" i="38"/>
  <c r="L51" i="38" s="1"/>
  <c r="E51" i="38"/>
  <c r="F51" i="38" s="1"/>
  <c r="E90" i="12"/>
  <c r="M50" i="38"/>
  <c r="I65" i="22"/>
  <c r="P66" i="22"/>
  <c r="H52" i="35" l="1"/>
  <c r="G51" i="38"/>
  <c r="Q65" i="22"/>
  <c r="R65" i="22" s="1"/>
  <c r="G67" i="22"/>
  <c r="F90" i="12"/>
  <c r="G90" i="12" s="1"/>
  <c r="B91" i="12" s="1"/>
  <c r="C91" i="12" l="1"/>
  <c r="H67" i="22"/>
  <c r="O67" i="22"/>
  <c r="F64" i="36" s="1"/>
  <c r="G64" i="36" s="1"/>
  <c r="I64" i="36" s="1"/>
  <c r="I51" i="35"/>
  <c r="P52" i="35"/>
  <c r="Q51" i="35" l="1"/>
  <c r="I51" i="38"/>
  <c r="J51" i="38" s="1"/>
  <c r="G53" i="35"/>
  <c r="I66" i="22"/>
  <c r="P67" i="22"/>
  <c r="C52" i="38"/>
  <c r="D52" i="38" s="1"/>
  <c r="D91" i="12"/>
  <c r="H90" i="12"/>
  <c r="I90" i="12" s="1"/>
  <c r="E52" i="38" l="1"/>
  <c r="F52" i="38" s="1"/>
  <c r="K52" i="38"/>
  <c r="L52" i="38" s="1"/>
  <c r="E91" i="12"/>
  <c r="O53" i="35"/>
  <c r="M51" i="38"/>
  <c r="Q66" i="22"/>
  <c r="R66" i="22" s="1"/>
  <c r="G68" i="22"/>
  <c r="R51" i="35"/>
  <c r="S52" i="35"/>
  <c r="H68" i="22" l="1"/>
  <c r="O68" i="22"/>
  <c r="F65" i="36" s="1"/>
  <c r="G65" i="36" s="1"/>
  <c r="I65" i="36" s="1"/>
  <c r="H53" i="35"/>
  <c r="F91" i="12"/>
  <c r="G91" i="12" s="1"/>
  <c r="B92" i="12" s="1"/>
  <c r="G52" i="38"/>
  <c r="I52" i="35" l="1"/>
  <c r="P53" i="35"/>
  <c r="C92" i="12"/>
  <c r="I67" i="22"/>
  <c r="P68" i="22"/>
  <c r="Q52" i="35" l="1"/>
  <c r="I52" i="38"/>
  <c r="J52" i="38" s="1"/>
  <c r="G54" i="35"/>
  <c r="C53" i="38"/>
  <c r="D53" i="38" s="1"/>
  <c r="D92" i="12"/>
  <c r="H91" i="12"/>
  <c r="I91" i="12" s="1"/>
  <c r="Q67" i="22"/>
  <c r="R67" i="22" s="1"/>
  <c r="G69" i="22"/>
  <c r="K53" i="38" l="1"/>
  <c r="L53" i="38" s="1"/>
  <c r="E53" i="38"/>
  <c r="F53" i="38" s="1"/>
  <c r="E92" i="12"/>
  <c r="M52" i="38"/>
  <c r="O54" i="35"/>
  <c r="H69" i="22"/>
  <c r="O69" i="22"/>
  <c r="F66" i="36" s="1"/>
  <c r="G66" i="36" s="1"/>
  <c r="I66" i="36" s="1"/>
  <c r="G53" i="38"/>
  <c r="R52" i="35"/>
  <c r="S53" i="35"/>
  <c r="H54" i="35" l="1"/>
  <c r="I68" i="22"/>
  <c r="P69" i="22"/>
  <c r="F92" i="12"/>
  <c r="G92" i="12" s="1"/>
  <c r="B93" i="12" s="1"/>
  <c r="C93" i="12" l="1"/>
  <c r="Q68" i="22"/>
  <c r="R68" i="22" s="1"/>
  <c r="G70" i="22"/>
  <c r="I53" i="35"/>
  <c r="P54" i="35"/>
  <c r="H70" i="22" l="1"/>
  <c r="O70" i="22"/>
  <c r="F67" i="36" s="1"/>
  <c r="G67" i="36" s="1"/>
  <c r="I67" i="36" s="1"/>
  <c r="Q53" i="35"/>
  <c r="I53" i="38"/>
  <c r="J53" i="38" s="1"/>
  <c r="G55" i="35"/>
  <c r="C54" i="38"/>
  <c r="D54" i="38" s="1"/>
  <c r="D93" i="12"/>
  <c r="H92" i="12"/>
  <c r="I92" i="12" s="1"/>
  <c r="R53" i="35" l="1"/>
  <c r="S54" i="35"/>
  <c r="O55" i="35"/>
  <c r="K54" i="38"/>
  <c r="L54" i="38" s="1"/>
  <c r="E54" i="38"/>
  <c r="F54" i="38" s="1"/>
  <c r="E93" i="12"/>
  <c r="M53" i="38"/>
  <c r="I69" i="22"/>
  <c r="P70" i="22"/>
  <c r="H55" i="35" l="1"/>
  <c r="Q69" i="22"/>
  <c r="R69" i="22" s="1"/>
  <c r="G71" i="22"/>
  <c r="F93" i="12"/>
  <c r="G93" i="12" s="1"/>
  <c r="B94" i="12" s="1"/>
  <c r="G54" i="38"/>
  <c r="C94" i="12" l="1"/>
  <c r="I54" i="35"/>
  <c r="P55" i="35"/>
  <c r="H71" i="22"/>
  <c r="O71" i="22"/>
  <c r="F68" i="36" s="1"/>
  <c r="G68" i="36" s="1"/>
  <c r="I68" i="36" s="1"/>
  <c r="I70" i="22" l="1"/>
  <c r="P71" i="22"/>
  <c r="Q54" i="35"/>
  <c r="I54" i="38"/>
  <c r="J54" i="38" s="1"/>
  <c r="G56" i="35"/>
  <c r="C55" i="38"/>
  <c r="D55" i="38" s="1"/>
  <c r="D94" i="12"/>
  <c r="H93" i="12"/>
  <c r="I93" i="12" s="1"/>
  <c r="M54" i="38" l="1"/>
  <c r="Q70" i="22"/>
  <c r="R70" i="22" s="1"/>
  <c r="G72" i="22"/>
  <c r="E55" i="38"/>
  <c r="F55" i="38" s="1"/>
  <c r="G55" i="38" s="1"/>
  <c r="K55" i="38"/>
  <c r="L55" i="38" s="1"/>
  <c r="E94" i="12"/>
  <c r="R54" i="35"/>
  <c r="S55" i="35"/>
  <c r="O56" i="35"/>
  <c r="H56" i="35" l="1"/>
  <c r="H72" i="22"/>
  <c r="O72" i="22"/>
  <c r="F69" i="36" s="1"/>
  <c r="G69" i="36" s="1"/>
  <c r="I69" i="36" s="1"/>
  <c r="F94" i="12"/>
  <c r="G94" i="12" s="1"/>
  <c r="B95" i="12" s="1"/>
  <c r="I71" i="22" l="1"/>
  <c r="P72" i="22"/>
  <c r="I55" i="35"/>
  <c r="P56" i="35"/>
  <c r="C95" i="12"/>
  <c r="Q55" i="35" l="1"/>
  <c r="I55" i="38"/>
  <c r="J55" i="38" s="1"/>
  <c r="G57" i="35"/>
  <c r="Q71" i="22"/>
  <c r="R71" i="22" s="1"/>
  <c r="G73" i="22"/>
  <c r="C56" i="38"/>
  <c r="D56" i="38" s="1"/>
  <c r="D95" i="12"/>
  <c r="H94" i="12"/>
  <c r="I94" i="12" s="1"/>
  <c r="K56" i="38" l="1"/>
  <c r="L56" i="38" s="1"/>
  <c r="E56" i="38"/>
  <c r="F56" i="38" s="1"/>
  <c r="G56" i="38" s="1"/>
  <c r="E95" i="12"/>
  <c r="O57" i="35"/>
  <c r="M55" i="38"/>
  <c r="H73" i="22"/>
  <c r="O73" i="22"/>
  <c r="F70" i="36" s="1"/>
  <c r="G70" i="36" s="1"/>
  <c r="I70" i="36" s="1"/>
  <c r="R55" i="35"/>
  <c r="S56" i="35"/>
  <c r="I72" i="22" l="1"/>
  <c r="P73" i="22"/>
  <c r="F95" i="12"/>
  <c r="G95" i="12" s="1"/>
  <c r="B96" i="12" s="1"/>
  <c r="H57" i="35"/>
  <c r="C96" i="12" l="1"/>
  <c r="I56" i="35"/>
  <c r="P57" i="35"/>
  <c r="Q72" i="22"/>
  <c r="R72" i="22" s="1"/>
  <c r="G74" i="22"/>
  <c r="Q56" i="35" l="1"/>
  <c r="I56" i="38"/>
  <c r="J56" i="38" s="1"/>
  <c r="G58" i="35"/>
  <c r="C57" i="38"/>
  <c r="D57" i="38" s="1"/>
  <c r="D96" i="12"/>
  <c r="H95" i="12"/>
  <c r="I95" i="12" s="1"/>
  <c r="H74" i="22"/>
  <c r="O74" i="22"/>
  <c r="F71" i="36" s="1"/>
  <c r="G71" i="36" s="1"/>
  <c r="I71" i="36" s="1"/>
  <c r="M56" i="38" l="1"/>
  <c r="O58" i="35"/>
  <c r="K57" i="38"/>
  <c r="L57" i="38" s="1"/>
  <c r="E57" i="38"/>
  <c r="F57" i="38" s="1"/>
  <c r="G57" i="38" s="1"/>
  <c r="E96" i="12"/>
  <c r="I73" i="22"/>
  <c r="P74" i="22"/>
  <c r="R56" i="35"/>
  <c r="S57" i="35"/>
  <c r="Q73" i="22" l="1"/>
  <c r="R73" i="22" s="1"/>
  <c r="G75" i="22"/>
  <c r="H58" i="35"/>
  <c r="F96" i="12"/>
  <c r="G96" i="12" s="1"/>
  <c r="B97" i="12" s="1"/>
  <c r="C97" i="12" l="1"/>
  <c r="H75" i="22"/>
  <c r="O75" i="22"/>
  <c r="F72" i="36" s="1"/>
  <c r="G72" i="36" s="1"/>
  <c r="I72" i="36" s="1"/>
  <c r="I57" i="35"/>
  <c r="P58" i="35"/>
  <c r="C58" i="38" l="1"/>
  <c r="D58" i="38" s="1"/>
  <c r="D97" i="12"/>
  <c r="H96" i="12"/>
  <c r="I96" i="12" s="1"/>
  <c r="Q57" i="35"/>
  <c r="I57" i="38"/>
  <c r="J57" i="38" s="1"/>
  <c r="G59" i="35"/>
  <c r="I74" i="22"/>
  <c r="P75" i="22"/>
  <c r="O59" i="35" l="1"/>
  <c r="K58" i="38"/>
  <c r="L58" i="38" s="1"/>
  <c r="E58" i="38"/>
  <c r="F58" i="38" s="1"/>
  <c r="E97" i="12"/>
  <c r="M57" i="38"/>
  <c r="Q74" i="22"/>
  <c r="R74" i="22" s="1"/>
  <c r="G76" i="22"/>
  <c r="R57" i="35"/>
  <c r="S58" i="35"/>
  <c r="H76" i="22" l="1"/>
  <c r="O76" i="22"/>
  <c r="F73" i="36" s="1"/>
  <c r="G73" i="36" s="1"/>
  <c r="I73" i="36" s="1"/>
  <c r="H59" i="35"/>
  <c r="G58" i="38"/>
  <c r="F97" i="12"/>
  <c r="G97" i="12" s="1"/>
  <c r="B98" i="12" s="1"/>
  <c r="C98" i="12" l="1"/>
  <c r="I58" i="35"/>
  <c r="P59" i="35"/>
  <c r="I75" i="22"/>
  <c r="P76" i="22"/>
  <c r="C59" i="38" l="1"/>
  <c r="D59" i="38" s="1"/>
  <c r="D98" i="12"/>
  <c r="H97" i="12"/>
  <c r="I97" i="12" s="1"/>
  <c r="Q58" i="35"/>
  <c r="I58" i="38"/>
  <c r="J58" i="38" s="1"/>
  <c r="G60" i="35"/>
  <c r="Q75" i="22"/>
  <c r="R75" i="22" s="1"/>
  <c r="G77" i="22"/>
  <c r="O60" i="35" l="1"/>
  <c r="K59" i="38"/>
  <c r="L59" i="38" s="1"/>
  <c r="E59" i="38"/>
  <c r="F59" i="38" s="1"/>
  <c r="G59" i="38" s="1"/>
  <c r="E98" i="12"/>
  <c r="M58" i="38"/>
  <c r="H77" i="22"/>
  <c r="O77" i="22"/>
  <c r="F74" i="36" s="1"/>
  <c r="G74" i="36" s="1"/>
  <c r="I74" i="36" s="1"/>
  <c r="R58" i="35"/>
  <c r="S59" i="35"/>
  <c r="F98" i="12" l="1"/>
  <c r="G98" i="12" s="1"/>
  <c r="B99" i="12" s="1"/>
  <c r="H60" i="35"/>
  <c r="I76" i="22"/>
  <c r="P77" i="22"/>
  <c r="I59" i="35" l="1"/>
  <c r="P60" i="35"/>
  <c r="Q76" i="22"/>
  <c r="R76" i="22" s="1"/>
  <c r="G78" i="22"/>
  <c r="C99" i="12"/>
  <c r="H78" i="22" l="1"/>
  <c r="O78" i="22"/>
  <c r="F75" i="36" s="1"/>
  <c r="G75" i="36" s="1"/>
  <c r="I75" i="36" s="1"/>
  <c r="Q59" i="35"/>
  <c r="I59" i="38"/>
  <c r="J59" i="38" s="1"/>
  <c r="G61" i="35"/>
  <c r="C60" i="38"/>
  <c r="D60" i="38" s="1"/>
  <c r="D99" i="12"/>
  <c r="H98" i="12"/>
  <c r="I98" i="12" s="1"/>
  <c r="O61" i="35" l="1"/>
  <c r="R59" i="35"/>
  <c r="S60" i="35"/>
  <c r="E60" i="38"/>
  <c r="F60" i="38" s="1"/>
  <c r="K60" i="38"/>
  <c r="L60" i="38" s="1"/>
  <c r="E99" i="12"/>
  <c r="M59" i="38"/>
  <c r="I77" i="22"/>
  <c r="P78" i="22"/>
  <c r="H61" i="35" l="1"/>
  <c r="Q77" i="22"/>
  <c r="R77" i="22" s="1"/>
  <c r="G79" i="22"/>
  <c r="F99" i="12"/>
  <c r="G99" i="12" s="1"/>
  <c r="B100" i="12" s="1"/>
  <c r="G60" i="38"/>
  <c r="C100" i="12" l="1"/>
  <c r="H79" i="22"/>
  <c r="O79" i="22"/>
  <c r="F76" i="36" s="1"/>
  <c r="G76" i="36" s="1"/>
  <c r="I76" i="36" s="1"/>
  <c r="I60" i="35"/>
  <c r="P61" i="35"/>
  <c r="I78" i="22" l="1"/>
  <c r="P79" i="22"/>
  <c r="C61" i="38"/>
  <c r="D61" i="38" s="1"/>
  <c r="D100" i="12"/>
  <c r="H99" i="12"/>
  <c r="I99" i="12" s="1"/>
  <c r="Q60" i="35"/>
  <c r="I60" i="38"/>
  <c r="J60" i="38" s="1"/>
  <c r="G62" i="35"/>
  <c r="Q78" i="22" l="1"/>
  <c r="R78" i="22" s="1"/>
  <c r="G80" i="22"/>
  <c r="M60" i="38"/>
  <c r="R60" i="35"/>
  <c r="S61" i="35"/>
  <c r="O62" i="35"/>
  <c r="K61" i="38"/>
  <c r="L61" i="38" s="1"/>
  <c r="E61" i="38"/>
  <c r="F61" i="38" s="1"/>
  <c r="E100" i="12"/>
  <c r="H62" i="35" l="1"/>
  <c r="H80" i="22"/>
  <c r="O80" i="22"/>
  <c r="F77" i="36" s="1"/>
  <c r="G77" i="36" s="1"/>
  <c r="I77" i="36" s="1"/>
  <c r="F100" i="12"/>
  <c r="G100" i="12" s="1"/>
  <c r="B101" i="12" s="1"/>
  <c r="G61" i="38"/>
  <c r="I79" i="22" l="1"/>
  <c r="P80" i="22"/>
  <c r="C101" i="12"/>
  <c r="I61" i="35"/>
  <c r="P62" i="35"/>
  <c r="Q61" i="35" l="1"/>
  <c r="I61" i="38"/>
  <c r="J61" i="38" s="1"/>
  <c r="G63" i="35"/>
  <c r="Q79" i="22"/>
  <c r="R79" i="22" s="1"/>
  <c r="G81" i="22"/>
  <c r="C62" i="38"/>
  <c r="D62" i="38" s="1"/>
  <c r="D101" i="12"/>
  <c r="H100" i="12"/>
  <c r="I100" i="12" s="1"/>
  <c r="O63" i="35" l="1"/>
  <c r="M61" i="38"/>
  <c r="H81" i="22"/>
  <c r="O81" i="22"/>
  <c r="F78" i="36" s="1"/>
  <c r="G78" i="36" s="1"/>
  <c r="I78" i="36" s="1"/>
  <c r="R61" i="35"/>
  <c r="S62" i="35"/>
  <c r="G62" i="38"/>
  <c r="K62" i="38"/>
  <c r="L62" i="38" s="1"/>
  <c r="E62" i="38"/>
  <c r="F62" i="38" s="1"/>
  <c r="E101" i="12"/>
  <c r="F101" i="12" l="1"/>
  <c r="G101" i="12" s="1"/>
  <c r="B102" i="12" s="1"/>
  <c r="H63" i="35"/>
  <c r="I80" i="22"/>
  <c r="P81" i="22"/>
  <c r="Q80" i="22" l="1"/>
  <c r="R80" i="22" s="1"/>
  <c r="G82" i="22"/>
  <c r="I62" i="35"/>
  <c r="P63" i="35"/>
  <c r="C102" i="12"/>
  <c r="Q62" i="35" l="1"/>
  <c r="I62" i="38"/>
  <c r="J62" i="38" s="1"/>
  <c r="G64" i="35"/>
  <c r="C63" i="38"/>
  <c r="D63" i="38" s="1"/>
  <c r="D102" i="12"/>
  <c r="H101" i="12"/>
  <c r="I101" i="12" s="1"/>
  <c r="H82" i="22"/>
  <c r="O82" i="22"/>
  <c r="F79" i="36" s="1"/>
  <c r="G79" i="36" s="1"/>
  <c r="I79" i="36" s="1"/>
  <c r="O64" i="35" l="1"/>
  <c r="E63" i="38"/>
  <c r="F63" i="38" s="1"/>
  <c r="K63" i="38"/>
  <c r="L63" i="38" s="1"/>
  <c r="E102" i="12"/>
  <c r="M62" i="38"/>
  <c r="I81" i="22"/>
  <c r="P82" i="22"/>
  <c r="G63" i="38"/>
  <c r="R62" i="35"/>
  <c r="S63" i="35"/>
  <c r="H64" i="35" l="1"/>
  <c r="Q81" i="22"/>
  <c r="R81" i="22" s="1"/>
  <c r="G83" i="22"/>
  <c r="F102" i="12"/>
  <c r="G102" i="12" s="1"/>
  <c r="B103" i="12" s="1"/>
  <c r="I63" i="35" l="1"/>
  <c r="P64" i="35"/>
  <c r="H83" i="22"/>
  <c r="O83" i="22"/>
  <c r="F80" i="36" s="1"/>
  <c r="G80" i="36" s="1"/>
  <c r="I80" i="36" s="1"/>
  <c r="C103" i="12"/>
  <c r="I82" i="22" l="1"/>
  <c r="P83" i="22"/>
  <c r="C64" i="38"/>
  <c r="D64" i="38" s="1"/>
  <c r="D103" i="12"/>
  <c r="H102" i="12"/>
  <c r="I102" i="12" s="1"/>
  <c r="Q63" i="35"/>
  <c r="I63" i="38"/>
  <c r="J63" i="38" s="1"/>
  <c r="G65" i="35"/>
  <c r="M63" i="38" l="1"/>
  <c r="R63" i="35"/>
  <c r="S64" i="35"/>
  <c r="Q82" i="22"/>
  <c r="R82" i="22" s="1"/>
  <c r="G84" i="22"/>
  <c r="O65" i="35"/>
  <c r="K64" i="38"/>
  <c r="L64" i="38" s="1"/>
  <c r="E64" i="38"/>
  <c r="F64" i="38" s="1"/>
  <c r="E103" i="12"/>
  <c r="H84" i="22" l="1"/>
  <c r="O84" i="22"/>
  <c r="F81" i="36" s="1"/>
  <c r="G81" i="36" s="1"/>
  <c r="I81" i="36" s="1"/>
  <c r="H65" i="35"/>
  <c r="G64" i="38"/>
  <c r="F103" i="12"/>
  <c r="G103" i="12" s="1"/>
  <c r="B104" i="12" s="1"/>
  <c r="I64" i="35" l="1"/>
  <c r="P65" i="35"/>
  <c r="I83" i="22"/>
  <c r="P84" i="22"/>
  <c r="C104" i="12"/>
  <c r="Q83" i="22" l="1"/>
  <c r="R83" i="22" s="1"/>
  <c r="G85" i="22"/>
  <c r="C65" i="38"/>
  <c r="D65" i="38" s="1"/>
  <c r="D104" i="12"/>
  <c r="H103" i="12"/>
  <c r="I103" i="12" s="1"/>
  <c r="Q64" i="35"/>
  <c r="I64" i="38"/>
  <c r="J64" i="38" s="1"/>
  <c r="G66" i="35"/>
  <c r="M64" i="38" l="1"/>
  <c r="K65" i="38"/>
  <c r="L65" i="38" s="1"/>
  <c r="E65" i="38"/>
  <c r="F65" i="38" s="1"/>
  <c r="E104" i="12"/>
  <c r="R64" i="35"/>
  <c r="S65" i="35"/>
  <c r="G65" i="38"/>
  <c r="H85" i="22"/>
  <c r="O85" i="22"/>
  <c r="F82" i="36" s="1"/>
  <c r="G82" i="36" s="1"/>
  <c r="I82" i="36" s="1"/>
  <c r="O66" i="35"/>
  <c r="H66" i="35" l="1"/>
  <c r="I84" i="22"/>
  <c r="P85" i="22"/>
  <c r="F104" i="12"/>
  <c r="G104" i="12" s="1"/>
  <c r="B105" i="12" s="1"/>
  <c r="C105" i="12" l="1"/>
  <c r="Q84" i="22"/>
  <c r="R84" i="22" s="1"/>
  <c r="G86" i="22"/>
  <c r="I65" i="35"/>
  <c r="P66" i="35"/>
  <c r="H86" i="22" l="1"/>
  <c r="O86" i="22"/>
  <c r="F83" i="36" s="1"/>
  <c r="G83" i="36" s="1"/>
  <c r="I83" i="36" s="1"/>
  <c r="Q65" i="35"/>
  <c r="I65" i="38"/>
  <c r="J65" i="38" s="1"/>
  <c r="G67" i="35"/>
  <c r="C66" i="38"/>
  <c r="D66" i="38" s="1"/>
  <c r="D105" i="12"/>
  <c r="H104" i="12"/>
  <c r="I104" i="12" s="1"/>
  <c r="M65" i="38" l="1"/>
  <c r="R65" i="35"/>
  <c r="S66" i="35"/>
  <c r="O67" i="35"/>
  <c r="K66" i="38"/>
  <c r="L66" i="38" s="1"/>
  <c r="E66" i="38"/>
  <c r="F66" i="38" s="1"/>
  <c r="G66" i="38" s="1"/>
  <c r="E105" i="12"/>
  <c r="I85" i="22"/>
  <c r="P86" i="22"/>
  <c r="F105" i="12" l="1"/>
  <c r="G105" i="12" s="1"/>
  <c r="B106" i="12" s="1"/>
  <c r="H67" i="35"/>
  <c r="Q85" i="22"/>
  <c r="R85" i="22" s="1"/>
  <c r="G87" i="22"/>
  <c r="C106" i="12" l="1"/>
  <c r="H87" i="22"/>
  <c r="O87" i="22"/>
  <c r="F84" i="36" s="1"/>
  <c r="G84" i="36" s="1"/>
  <c r="I84" i="36" s="1"/>
  <c r="K4" i="36" s="1"/>
  <c r="K6" i="36" s="1"/>
  <c r="I66" i="35"/>
  <c r="P67" i="35"/>
  <c r="C67" i="38" l="1"/>
  <c r="D67" i="38" s="1"/>
  <c r="D106" i="12"/>
  <c r="H105" i="12"/>
  <c r="I105" i="12" s="1"/>
  <c r="Q66" i="35"/>
  <c r="I66" i="38"/>
  <c r="J66" i="38" s="1"/>
  <c r="G68" i="35"/>
  <c r="I86" i="22"/>
  <c r="P87" i="22"/>
  <c r="O68" i="35" l="1"/>
  <c r="M66" i="38"/>
  <c r="K67" i="38"/>
  <c r="L67" i="38" s="1"/>
  <c r="E67" i="38"/>
  <c r="F67" i="38" s="1"/>
  <c r="G67" i="38" s="1"/>
  <c r="E106" i="12"/>
  <c r="R66" i="35"/>
  <c r="S67" i="35"/>
  <c r="Q86" i="22"/>
  <c r="R86" i="22" s="1"/>
  <c r="G88" i="22"/>
  <c r="H88" i="22" l="1"/>
  <c r="O88" i="22"/>
  <c r="F106" i="12"/>
  <c r="G106" i="12" s="1"/>
  <c r="B107" i="12" s="1"/>
  <c r="H68" i="35"/>
  <c r="C107" i="12" l="1"/>
  <c r="I67" i="35"/>
  <c r="P68" i="35"/>
  <c r="I88" i="22"/>
  <c r="I87" i="22"/>
  <c r="P88" i="22"/>
  <c r="C68" i="38" l="1"/>
  <c r="D68" i="38" s="1"/>
  <c r="D107" i="12"/>
  <c r="H106" i="12"/>
  <c r="I106" i="12" s="1"/>
  <c r="Q67" i="35"/>
  <c r="I67" i="38"/>
  <c r="J67" i="38" s="1"/>
  <c r="G69" i="35"/>
  <c r="Q87" i="22"/>
  <c r="R87" i="22" s="1"/>
  <c r="Q88" i="22"/>
  <c r="R88" i="22" s="1"/>
  <c r="O69" i="35" l="1"/>
  <c r="E68" i="38"/>
  <c r="F68" i="38" s="1"/>
  <c r="G68" i="38" s="1"/>
  <c r="K68" i="38"/>
  <c r="L68" i="38" s="1"/>
  <c r="E107" i="12"/>
  <c r="M67" i="38"/>
  <c r="R67" i="35"/>
  <c r="S68" i="35"/>
  <c r="H69" i="35" l="1"/>
  <c r="F107" i="12"/>
  <c r="G107" i="12" s="1"/>
  <c r="B108" i="12" s="1"/>
  <c r="I68" i="35" l="1"/>
  <c r="P69" i="35"/>
  <c r="C108" i="12"/>
  <c r="Q68" i="35" l="1"/>
  <c r="I68" i="38"/>
  <c r="J68" i="38" s="1"/>
  <c r="G70" i="35"/>
  <c r="C69" i="38"/>
  <c r="D69" i="38" s="1"/>
  <c r="D108" i="12"/>
  <c r="H107" i="12"/>
  <c r="I107" i="12" s="1"/>
  <c r="O70" i="35" l="1"/>
  <c r="M68" i="38"/>
  <c r="K69" i="38"/>
  <c r="L69" i="38" s="1"/>
  <c r="E69" i="38"/>
  <c r="F69" i="38" s="1"/>
  <c r="G69" i="38" s="1"/>
  <c r="E108" i="12"/>
  <c r="R68" i="35"/>
  <c r="S69" i="35"/>
  <c r="H70" i="35" l="1"/>
  <c r="F108" i="12"/>
  <c r="G108" i="12" s="1"/>
  <c r="B109" i="12" s="1"/>
  <c r="C109" i="12" l="1"/>
  <c r="I69" i="35"/>
  <c r="P70" i="35"/>
  <c r="C70" i="38" l="1"/>
  <c r="D70" i="38" s="1"/>
  <c r="D109" i="12"/>
  <c r="H108" i="12"/>
  <c r="I108" i="12" s="1"/>
  <c r="Q69" i="35"/>
  <c r="I69" i="38"/>
  <c r="J69" i="38" s="1"/>
  <c r="G71" i="35"/>
  <c r="R69" i="35" l="1"/>
  <c r="S70" i="35"/>
  <c r="O71" i="35"/>
  <c r="E70" i="38"/>
  <c r="F70" i="38" s="1"/>
  <c r="G70" i="38" s="1"/>
  <c r="K70" i="38"/>
  <c r="L70" i="38" s="1"/>
  <c r="E109" i="12"/>
  <c r="M69" i="38"/>
  <c r="H71" i="35" l="1"/>
  <c r="F109" i="12"/>
  <c r="G109" i="12" s="1"/>
  <c r="B110" i="12" s="1"/>
  <c r="C110" i="12" l="1"/>
  <c r="I70" i="35"/>
  <c r="P71" i="35"/>
  <c r="C71" i="38" l="1"/>
  <c r="D71" i="38" s="1"/>
  <c r="D110" i="12"/>
  <c r="H109" i="12"/>
  <c r="I109" i="12" s="1"/>
  <c r="Q70" i="35"/>
  <c r="I70" i="38"/>
  <c r="J70" i="38" s="1"/>
  <c r="G72" i="35"/>
  <c r="O72" i="35" l="1"/>
  <c r="M70" i="38"/>
  <c r="K71" i="38"/>
  <c r="L71" i="38" s="1"/>
  <c r="E71" i="38"/>
  <c r="F71" i="38" s="1"/>
  <c r="E110" i="12"/>
  <c r="R70" i="35"/>
  <c r="S71" i="35"/>
  <c r="H72" i="35" l="1"/>
  <c r="F110" i="12"/>
  <c r="G110" i="12" s="1"/>
  <c r="B111" i="12" s="1"/>
  <c r="G71" i="38"/>
  <c r="C111" i="12" l="1"/>
  <c r="I71" i="35"/>
  <c r="P72" i="35"/>
  <c r="Q71" i="35" l="1"/>
  <c r="I71" i="38"/>
  <c r="J71" i="38" s="1"/>
  <c r="G73" i="35"/>
  <c r="C72" i="38"/>
  <c r="D72" i="38" s="1"/>
  <c r="D111" i="12"/>
  <c r="H110" i="12"/>
  <c r="I110" i="12" s="1"/>
  <c r="O73" i="35" l="1"/>
  <c r="M71" i="38"/>
  <c r="K72" i="38"/>
  <c r="L72" i="38" s="1"/>
  <c r="E72" i="38"/>
  <c r="F72" i="38" s="1"/>
  <c r="E111" i="12"/>
  <c r="R71" i="35"/>
  <c r="S72" i="35"/>
  <c r="H73" i="35" l="1"/>
  <c r="F111" i="12"/>
  <c r="G111" i="12" s="1"/>
  <c r="B112" i="12" s="1"/>
  <c r="G72" i="38"/>
  <c r="I72" i="35" l="1"/>
  <c r="P73" i="35"/>
  <c r="C112" i="12"/>
  <c r="C73" i="38" l="1"/>
  <c r="D73" i="38" s="1"/>
  <c r="D112" i="12"/>
  <c r="H111" i="12"/>
  <c r="I111" i="12" s="1"/>
  <c r="Q72" i="35"/>
  <c r="I72" i="38"/>
  <c r="J72" i="38" s="1"/>
  <c r="G74" i="35"/>
  <c r="M72" i="38" l="1"/>
  <c r="O74" i="35"/>
  <c r="E73" i="38"/>
  <c r="F73" i="38" s="1"/>
  <c r="K73" i="38"/>
  <c r="L73" i="38" s="1"/>
  <c r="E112" i="12"/>
  <c r="R72" i="35"/>
  <c r="S73" i="35"/>
  <c r="H74" i="35" l="1"/>
  <c r="G73" i="38"/>
  <c r="F112" i="12"/>
  <c r="G112" i="12" s="1"/>
  <c r="B113" i="12" s="1"/>
  <c r="C113" i="12" l="1"/>
  <c r="I73" i="35"/>
  <c r="P74" i="35"/>
  <c r="Q73" i="35" l="1"/>
  <c r="I73" i="38"/>
  <c r="J73" i="38" s="1"/>
  <c r="G75" i="35"/>
  <c r="D113" i="12"/>
  <c r="C74" i="38"/>
  <c r="D74" i="38" s="1"/>
  <c r="H112" i="12"/>
  <c r="I112" i="12" s="1"/>
  <c r="E74" i="38" l="1"/>
  <c r="F74" i="38" s="1"/>
  <c r="K74" i="38"/>
  <c r="L74" i="38" s="1"/>
  <c r="E113" i="12"/>
  <c r="R73" i="35"/>
  <c r="S74" i="35"/>
  <c r="O75" i="35"/>
  <c r="M73" i="38"/>
  <c r="G74" i="38"/>
  <c r="F113" i="12" l="1"/>
  <c r="G113" i="12" s="1"/>
  <c r="B114" i="12" s="1"/>
  <c r="H75" i="35"/>
  <c r="C114" i="12" l="1"/>
  <c r="I74" i="35"/>
  <c r="P75" i="35"/>
  <c r="Q74" i="35" l="1"/>
  <c r="I74" i="38"/>
  <c r="J74" i="38" s="1"/>
  <c r="G76" i="35"/>
  <c r="C75" i="38"/>
  <c r="D75" i="38" s="1"/>
  <c r="D114" i="12"/>
  <c r="H113" i="12"/>
  <c r="I113" i="12" s="1"/>
  <c r="O76" i="35" l="1"/>
  <c r="M74" i="38"/>
  <c r="K75" i="38"/>
  <c r="L75" i="38" s="1"/>
  <c r="E75" i="38"/>
  <c r="F75" i="38" s="1"/>
  <c r="E114" i="12"/>
  <c r="R74" i="35"/>
  <c r="S75" i="35"/>
  <c r="G75" i="38" l="1"/>
  <c r="H76" i="35"/>
  <c r="F114" i="12"/>
  <c r="G114" i="12" s="1"/>
  <c r="B115" i="12" s="1"/>
  <c r="C115" i="12" l="1"/>
  <c r="I75" i="35"/>
  <c r="P76" i="35"/>
  <c r="Q75" i="35" l="1"/>
  <c r="I75" i="38"/>
  <c r="J75" i="38" s="1"/>
  <c r="G77" i="35"/>
  <c r="C76" i="38"/>
  <c r="D76" i="38" s="1"/>
  <c r="D115" i="12"/>
  <c r="H114" i="12"/>
  <c r="I114" i="12" s="1"/>
  <c r="O77" i="35" l="1"/>
  <c r="M75" i="38"/>
  <c r="K76" i="38"/>
  <c r="L76" i="38" s="1"/>
  <c r="E76" i="38"/>
  <c r="F76" i="38" s="1"/>
  <c r="E115" i="12"/>
  <c r="R75" i="35"/>
  <c r="S76" i="35"/>
  <c r="H77" i="35" l="1"/>
  <c r="F115" i="12"/>
  <c r="G115" i="12" s="1"/>
  <c r="B116" i="12" s="1"/>
  <c r="G76" i="38"/>
  <c r="I76" i="35" l="1"/>
  <c r="P77" i="35"/>
  <c r="C116" i="12"/>
  <c r="C77" i="38" l="1"/>
  <c r="D77" i="38" s="1"/>
  <c r="D116" i="12"/>
  <c r="H115" i="12"/>
  <c r="I115" i="12" s="1"/>
  <c r="Q76" i="35"/>
  <c r="I76" i="38"/>
  <c r="J76" i="38" s="1"/>
  <c r="G78" i="35"/>
  <c r="M76" i="38" l="1"/>
  <c r="O78" i="35"/>
  <c r="K77" i="38"/>
  <c r="L77" i="38" s="1"/>
  <c r="E77" i="38"/>
  <c r="F77" i="38" s="1"/>
  <c r="E116" i="12"/>
  <c r="R76" i="35"/>
  <c r="S77" i="35"/>
  <c r="H78" i="35" l="1"/>
  <c r="G77" i="38"/>
  <c r="F116" i="12"/>
  <c r="G116" i="12" s="1"/>
  <c r="B117" i="12" s="1"/>
  <c r="I77" i="35" l="1"/>
  <c r="P78" i="35"/>
  <c r="C117" i="12"/>
  <c r="C78" i="38" l="1"/>
  <c r="D78" i="38" s="1"/>
  <c r="D117" i="12"/>
  <c r="H116" i="12"/>
  <c r="I116" i="12" s="1"/>
  <c r="Q77" i="35"/>
  <c r="I77" i="38"/>
  <c r="J77" i="38" s="1"/>
  <c r="G79" i="35"/>
  <c r="M77" i="38" l="1"/>
  <c r="O79" i="35"/>
  <c r="E78" i="38"/>
  <c r="F78" i="38" s="1"/>
  <c r="G78" i="38" s="1"/>
  <c r="K78" i="38"/>
  <c r="L78" i="38" s="1"/>
  <c r="E117" i="12"/>
  <c r="R77" i="35"/>
  <c r="S78" i="35"/>
  <c r="F117" i="12" l="1"/>
  <c r="G117" i="12" s="1"/>
  <c r="B118" i="12" s="1"/>
  <c r="H79" i="35"/>
  <c r="C118" i="12" l="1"/>
  <c r="I78" i="35"/>
  <c r="P79" i="35"/>
  <c r="C79" i="38" l="1"/>
  <c r="D79" i="38" s="1"/>
  <c r="D118" i="12"/>
  <c r="H117" i="12"/>
  <c r="I117" i="12" s="1"/>
  <c r="Q78" i="35"/>
  <c r="I78" i="38"/>
  <c r="J78" i="38" s="1"/>
  <c r="G80" i="35"/>
  <c r="K79" i="38" l="1"/>
  <c r="L79" i="38" s="1"/>
  <c r="E79" i="38"/>
  <c r="F79" i="38" s="1"/>
  <c r="E118" i="12"/>
  <c r="O80" i="35"/>
  <c r="M78" i="38"/>
  <c r="R78" i="35"/>
  <c r="S79" i="35"/>
  <c r="H80" i="35" l="1"/>
  <c r="F118" i="12"/>
  <c r="G118" i="12" s="1"/>
  <c r="B119" i="12" s="1"/>
  <c r="G79" i="38"/>
  <c r="C119" i="12" l="1"/>
  <c r="I79" i="35"/>
  <c r="P80" i="35"/>
  <c r="Q79" i="35" l="1"/>
  <c r="I79" i="38"/>
  <c r="J79" i="38" s="1"/>
  <c r="G81" i="35"/>
  <c r="C80" i="38"/>
  <c r="D80" i="38" s="1"/>
  <c r="D119" i="12"/>
  <c r="H118" i="12"/>
  <c r="I118" i="12" s="1"/>
  <c r="M79" i="38" l="1"/>
  <c r="O81" i="35"/>
  <c r="K80" i="38"/>
  <c r="L80" i="38" s="1"/>
  <c r="E80" i="38"/>
  <c r="F80" i="38" s="1"/>
  <c r="E119" i="12"/>
  <c r="R79" i="35"/>
  <c r="S80" i="35"/>
  <c r="H81" i="35" l="1"/>
  <c r="G80" i="38"/>
  <c r="F119" i="12"/>
  <c r="G119" i="12" s="1"/>
  <c r="B120" i="12" s="1"/>
  <c r="I80" i="35" l="1"/>
  <c r="P81" i="35"/>
  <c r="C120" i="12"/>
  <c r="C81" i="38" l="1"/>
  <c r="D81" i="38" s="1"/>
  <c r="D120" i="12"/>
  <c r="H119" i="12"/>
  <c r="I119" i="12" s="1"/>
  <c r="Q80" i="35"/>
  <c r="I80" i="38"/>
  <c r="J80" i="38" s="1"/>
  <c r="G82" i="35"/>
  <c r="O82" i="35" l="1"/>
  <c r="M80" i="38"/>
  <c r="E81" i="38"/>
  <c r="F81" i="38" s="1"/>
  <c r="K81" i="38"/>
  <c r="L81" i="38" s="1"/>
  <c r="E120" i="12"/>
  <c r="R80" i="35"/>
  <c r="S81" i="35"/>
  <c r="G81" i="38"/>
  <c r="F120" i="12" l="1"/>
  <c r="G120" i="12" s="1"/>
  <c r="B121" i="12" s="1"/>
  <c r="H82" i="35"/>
  <c r="I81" i="35" l="1"/>
  <c r="P82" i="35"/>
  <c r="C121" i="12"/>
  <c r="C82" i="38" l="1"/>
  <c r="D82" i="38" s="1"/>
  <c r="D121" i="12"/>
  <c r="H120" i="12"/>
  <c r="I120" i="12" s="1"/>
  <c r="Q81" i="35"/>
  <c r="I81" i="38"/>
  <c r="J81" i="38" s="1"/>
  <c r="G83" i="35"/>
  <c r="O83" i="35" l="1"/>
  <c r="E82" i="38"/>
  <c r="F82" i="38" s="1"/>
  <c r="G82" i="38" s="1"/>
  <c r="K82" i="38"/>
  <c r="L82" i="38" s="1"/>
  <c r="E121" i="12"/>
  <c r="M81" i="38"/>
  <c r="R81" i="35"/>
  <c r="S82" i="35"/>
  <c r="F121" i="12" l="1"/>
  <c r="G121" i="12" s="1"/>
  <c r="B122" i="12" s="1"/>
  <c r="H83" i="35"/>
  <c r="I82" i="35" l="1"/>
  <c r="P83" i="35"/>
  <c r="C122" i="12"/>
  <c r="C83" i="38" l="1"/>
  <c r="D83" i="38" s="1"/>
  <c r="D122" i="12"/>
  <c r="H121" i="12"/>
  <c r="I121" i="12" s="1"/>
  <c r="Q82" i="35"/>
  <c r="I82" i="38"/>
  <c r="J82" i="38" s="1"/>
  <c r="G84" i="35"/>
  <c r="K83" i="38" l="1"/>
  <c r="L83" i="38" s="1"/>
  <c r="E83" i="38"/>
  <c r="F83" i="38" s="1"/>
  <c r="E122" i="12"/>
  <c r="M82" i="38"/>
  <c r="O84" i="35"/>
  <c r="R82" i="35"/>
  <c r="S83" i="35"/>
  <c r="G83" i="38"/>
  <c r="F122" i="12" l="1"/>
  <c r="G122" i="12" s="1"/>
  <c r="B123" i="12" s="1"/>
  <c r="H84" i="35"/>
  <c r="C123" i="12" l="1"/>
  <c r="I83" i="35"/>
  <c r="P84" i="35"/>
  <c r="Q83" i="35" l="1"/>
  <c r="I83" i="38"/>
  <c r="J83" i="38" s="1"/>
  <c r="G85" i="35"/>
  <c r="C84" i="38"/>
  <c r="D84" i="38" s="1"/>
  <c r="D123" i="12"/>
  <c r="H122" i="12"/>
  <c r="I122" i="12" s="1"/>
  <c r="M83" i="38" l="1"/>
  <c r="O85" i="35"/>
  <c r="K84" i="38"/>
  <c r="L84" i="38" s="1"/>
  <c r="E84" i="38"/>
  <c r="F84" i="38" s="1"/>
  <c r="E123" i="12"/>
  <c r="R83" i="35"/>
  <c r="S84" i="35"/>
  <c r="H85" i="35" l="1"/>
  <c r="F123" i="12"/>
  <c r="G123" i="12" s="1"/>
  <c r="B124" i="12" s="1"/>
  <c r="G84" i="38"/>
  <c r="I84" i="35" l="1"/>
  <c r="P85" i="35"/>
  <c r="C124" i="12"/>
  <c r="C85" i="38" l="1"/>
  <c r="D85" i="38" s="1"/>
  <c r="D124" i="12"/>
  <c r="H123" i="12"/>
  <c r="I123" i="12" s="1"/>
  <c r="Q84" i="35"/>
  <c r="I84" i="38"/>
  <c r="J84" i="38" s="1"/>
  <c r="G86" i="35"/>
  <c r="O86" i="35" l="1"/>
  <c r="M84" i="38"/>
  <c r="K85" i="38"/>
  <c r="L85" i="38" s="1"/>
  <c r="E85" i="38"/>
  <c r="F85" i="38" s="1"/>
  <c r="G85" i="38" s="1"/>
  <c r="E124" i="12"/>
  <c r="R84" i="35"/>
  <c r="S85" i="35"/>
  <c r="F124" i="12" l="1"/>
  <c r="G124" i="12" s="1"/>
  <c r="B125" i="12" s="1"/>
  <c r="H86" i="35"/>
  <c r="C125" i="12" l="1"/>
  <c r="I85" i="35"/>
  <c r="P86" i="35"/>
  <c r="Q85" i="35" l="1"/>
  <c r="I85" i="38"/>
  <c r="J85" i="38" s="1"/>
  <c r="G87" i="35"/>
  <c r="C86" i="38"/>
  <c r="D86" i="38" s="1"/>
  <c r="D125" i="12"/>
  <c r="H124" i="12"/>
  <c r="I124" i="12" s="1"/>
  <c r="O87" i="35" l="1"/>
  <c r="E86" i="38"/>
  <c r="F86" i="38" s="1"/>
  <c r="K86" i="38"/>
  <c r="L86" i="38" s="1"/>
  <c r="E125" i="12"/>
  <c r="M85" i="38"/>
  <c r="R85" i="35"/>
  <c r="S86" i="35"/>
  <c r="H87" i="35" l="1"/>
  <c r="G86" i="38"/>
  <c r="F125" i="12"/>
  <c r="G125" i="12" s="1"/>
  <c r="B126" i="12" s="1"/>
  <c r="C126" i="12" s="1"/>
  <c r="I86" i="35" l="1"/>
  <c r="P87" i="35"/>
  <c r="D126" i="12"/>
  <c r="H126" i="12"/>
  <c r="I126" i="12" s="1"/>
  <c r="C87" i="38"/>
  <c r="D87" i="38" s="1"/>
  <c r="H125" i="12"/>
  <c r="I125" i="12" s="1"/>
  <c r="E87" i="38" l="1"/>
  <c r="F87" i="38" s="1"/>
  <c r="E126" i="12"/>
  <c r="F126" i="12" s="1"/>
  <c r="G126" i="12" s="1"/>
  <c r="Q86" i="35"/>
  <c r="I86" i="38"/>
  <c r="J86" i="38" s="1"/>
  <c r="M86" i="38" s="1"/>
  <c r="G88" i="35"/>
  <c r="O88" i="35" s="1"/>
  <c r="G87" i="38"/>
  <c r="R86" i="35" l="1"/>
  <c r="S87" i="35"/>
  <c r="H88" i="35" l="1"/>
  <c r="I87" i="35" l="1"/>
  <c r="I88" i="35"/>
  <c r="P88" i="35"/>
  <c r="Q88" i="35" l="1"/>
  <c r="R88" i="35" s="1"/>
  <c r="Q87" i="35"/>
  <c r="R87" i="35" l="1"/>
  <c r="S88" i="35"/>
</calcChain>
</file>

<file path=xl/sharedStrings.xml><?xml version="1.0" encoding="utf-8"?>
<sst xmlns="http://schemas.openxmlformats.org/spreadsheetml/2006/main" count="258" uniqueCount="147">
  <si>
    <t>dimensionless</t>
  </si>
  <si>
    <t>GtC</t>
  </si>
  <si>
    <t>VARIABLES</t>
  </si>
  <si>
    <t>Comment</t>
  </si>
  <si>
    <t>Definition</t>
  </si>
  <si>
    <t>Units</t>
  </si>
  <si>
    <t>Value</t>
  </si>
  <si>
    <t>Symbol</t>
  </si>
  <si>
    <t>/yr</t>
  </si>
  <si>
    <t>YEAR</t>
  </si>
  <si>
    <t>EMISSIONS</t>
  </si>
  <si>
    <t>CUMULATIVE EMISSIONS</t>
  </si>
  <si>
    <t>TEMPERATURE CHANGE</t>
  </si>
  <si>
    <t>GWP</t>
  </si>
  <si>
    <t>u (GtC/yr)</t>
  </si>
  <si>
    <t>(INFRA)STRUCTURE DECAY RATE</t>
  </si>
  <si>
    <t>GWP RGR</t>
  </si>
  <si>
    <t>GWP to emissions scaling</t>
  </si>
  <si>
    <t>LOW CARBON ECONOMY</t>
  </si>
  <si>
    <t>TOTAL ECONOMY</t>
  </si>
  <si>
    <t>A</t>
  </si>
  <si>
    <t>CAPITAL</t>
  </si>
  <si>
    <t>K (T$)</t>
  </si>
  <si>
    <t>y (T$/yr)</t>
  </si>
  <si>
    <t>d (/yr)</t>
  </si>
  <si>
    <t>T$</t>
  </si>
  <si>
    <t>a</t>
  </si>
  <si>
    <t>b</t>
  </si>
  <si>
    <t>d</t>
  </si>
  <si>
    <r>
      <rPr>
        <b/>
        <sz val="11"/>
        <color theme="1"/>
        <rFont val="Calibri"/>
        <family val="2"/>
      </rPr>
      <t xml:space="preserve">U </t>
    </r>
    <r>
      <rPr>
        <b/>
        <sz val="11"/>
        <color theme="1"/>
        <rFont val="Calibri"/>
        <family val="2"/>
        <scheme val="minor"/>
      </rPr>
      <t>(GtC)</t>
    </r>
  </si>
  <si>
    <r>
      <rPr>
        <b/>
        <sz val="11"/>
        <color theme="1"/>
        <rFont val="Arial"/>
        <family val="2"/>
      </rPr>
      <t>Δ</t>
    </r>
    <r>
      <rPr>
        <b/>
        <sz val="11"/>
        <color theme="1"/>
        <rFont val="Calibri"/>
        <family val="2"/>
        <scheme val="minor"/>
      </rPr>
      <t>T (K)</t>
    </r>
  </si>
  <si>
    <t>g (%/yr)</t>
  </si>
  <si>
    <t>HIGH CARBON EECONOMY</t>
  </si>
  <si>
    <t>Cumulative emissions climate sensitivity</t>
  </si>
  <si>
    <t>PEU</t>
  </si>
  <si>
    <t>GCE</t>
  </si>
  <si>
    <t>GMSTC</t>
  </si>
  <si>
    <t>T$/yr</t>
  </si>
  <si>
    <t>TW</t>
  </si>
  <si>
    <t>MtC/yr</t>
  </si>
  <si>
    <t>degC</t>
  </si>
  <si>
    <t>K(1980)</t>
  </si>
  <si>
    <t>sT</t>
  </si>
  <si>
    <r>
      <rPr>
        <b/>
        <sz val="11"/>
        <color theme="1"/>
        <rFont val="Arial"/>
        <family val="2"/>
      </rPr>
      <t>Δ</t>
    </r>
    <r>
      <rPr>
        <b/>
        <sz val="11"/>
        <color theme="1"/>
        <rFont val="Calibri"/>
        <family val="2"/>
        <scheme val="minor"/>
      </rPr>
      <t>T (°C)</t>
    </r>
  </si>
  <si>
    <t>1980 value for total capital</t>
  </si>
  <si>
    <t>1980 value for cumulative emissions</t>
  </si>
  <si>
    <t>POP</t>
  </si>
  <si>
    <t>CAPITAL DECAY RATE</t>
  </si>
  <si>
    <t>Billions</t>
  </si>
  <si>
    <t>g (/yr)</t>
  </si>
  <si>
    <t>GtC/T$</t>
  </si>
  <si>
    <t>ALCE</t>
  </si>
  <si>
    <t>AHCE</t>
  </si>
  <si>
    <t>K(2020)</t>
  </si>
  <si>
    <t>u(2020)</t>
  </si>
  <si>
    <t>2020 value for total capital</t>
  </si>
  <si>
    <t>2020 value for cumulative emissions</t>
  </si>
  <si>
    <t>2020 value for emissions</t>
  </si>
  <si>
    <t>2020 carbon intensity of the HCE</t>
  </si>
  <si>
    <t>$/tC</t>
  </si>
  <si>
    <t>f</t>
  </si>
  <si>
    <t>DISCOUNT FACTOR</t>
  </si>
  <si>
    <t>kI</t>
  </si>
  <si>
    <t>(/yr)</t>
  </si>
  <si>
    <r>
      <rPr>
        <b/>
        <sz val="11"/>
        <color theme="1"/>
        <rFont val="Calibri"/>
        <family val="2"/>
      </rPr>
      <t>Σ</t>
    </r>
    <r>
      <rPr>
        <b/>
        <sz val="9.9"/>
        <color theme="1"/>
        <rFont val="Calibri"/>
        <family val="2"/>
      </rPr>
      <t>u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(GtC)</t>
    </r>
  </si>
  <si>
    <r>
      <t>/yr/</t>
    </r>
    <r>
      <rPr>
        <b/>
        <sz val="11"/>
        <color theme="1"/>
        <rFont val="Calibri"/>
        <family val="2"/>
      </rPr>
      <t>°</t>
    </r>
    <r>
      <rPr>
        <b/>
        <sz val="8.8000000000000007"/>
        <color theme="1"/>
        <rFont val="Calibri"/>
        <family val="2"/>
      </rPr>
      <t>C</t>
    </r>
  </si>
  <si>
    <t>i(2020)</t>
  </si>
  <si>
    <t>GtC/yr</t>
  </si>
  <si>
    <t>DIVIDE HIGH CARBON ECONOMY FROM LOW CARBON ECONOMY IN 2020</t>
  </si>
  <si>
    <t xml:space="preserve"> </t>
  </si>
  <si>
    <t>Aggregate Productivity</t>
  </si>
  <si>
    <t>Difference between HCE and LCE productivity</t>
  </si>
  <si>
    <t>HCE Productivity</t>
  </si>
  <si>
    <t>LCE Productivity</t>
  </si>
  <si>
    <t>D</t>
  </si>
  <si>
    <t>r</t>
  </si>
  <si>
    <t>%/yr</t>
  </si>
  <si>
    <t>SAM DATABASE</t>
  </si>
  <si>
    <t>Fusion of 8 constant GWP series expressed in 2010 MER dollars (Jarvis and King 2021)</t>
  </si>
  <si>
    <t>Fusion of 4 global PEU series (Jarvis and King 2021)</t>
  </si>
  <si>
    <t>Global Carbon Project 'industrial' carbon emissions</t>
  </si>
  <si>
    <t>UN data + median projection</t>
  </si>
  <si>
    <t>ADAPTED PRODUCTIVITY</t>
  </si>
  <si>
    <t>r (%/yr)</t>
  </si>
  <si>
    <r>
      <rPr>
        <b/>
        <sz val="11"/>
        <color theme="1"/>
        <rFont val="Calibri"/>
        <family val="2"/>
      </rPr>
      <t>Σ</t>
    </r>
    <r>
      <rPr>
        <b/>
        <sz val="9.9"/>
        <color theme="1"/>
        <rFont val="Calibri"/>
        <family val="2"/>
      </rPr>
      <t>u</t>
    </r>
    <r>
      <rPr>
        <b/>
        <sz val="11"/>
        <color theme="1"/>
        <rFont val="Calibri"/>
        <family val="2"/>
        <scheme val="minor"/>
      </rPr>
      <t>(1980)</t>
    </r>
  </si>
  <si>
    <r>
      <rPr>
        <b/>
        <sz val="11"/>
        <color theme="1"/>
        <rFont val="Calibri"/>
        <family val="2"/>
      </rPr>
      <t>Σ</t>
    </r>
    <r>
      <rPr>
        <b/>
        <sz val="9.9"/>
        <color theme="1"/>
        <rFont val="Calibri"/>
        <family val="2"/>
      </rPr>
      <t>u</t>
    </r>
    <r>
      <rPr>
        <b/>
        <sz val="11"/>
        <color theme="1"/>
        <rFont val="Calibri"/>
        <family val="2"/>
        <scheme val="minor"/>
      </rPr>
      <t>(2020)</t>
    </r>
  </si>
  <si>
    <t>Design capital decay rate</t>
  </si>
  <si>
    <t>Target GWP growth rate</t>
  </si>
  <si>
    <t>Goal-seeking sensitivity</t>
  </si>
  <si>
    <t>rT</t>
  </si>
  <si>
    <t>Discount rate</t>
  </si>
  <si>
    <t>GWP relative growth rate</t>
  </si>
  <si>
    <t>HadCRUT4 adjusted to absolute changes relative to pre-industrial</t>
  </si>
  <si>
    <t>SAM DECARBONISATION scenario</t>
  </si>
  <si>
    <t>SAM DECARBONISATION + ADAPTATION scenario</t>
  </si>
  <si>
    <t>GWP RGR FOR PLOT</t>
  </si>
  <si>
    <t>r (/yr)</t>
  </si>
  <si>
    <t>SAM BAU scenario</t>
  </si>
  <si>
    <t>SAM PARAMETER VALUES - all scenarios</t>
  </si>
  <si>
    <t>tC</t>
  </si>
  <si>
    <t>tC/yr</t>
  </si>
  <si>
    <t>°C</t>
  </si>
  <si>
    <t>$/yr</t>
  </si>
  <si>
    <t>dSCC</t>
  </si>
  <si>
    <t>SCC discount rate or time preference</t>
  </si>
  <si>
    <t>CAPITAL LOST</t>
  </si>
  <si>
    <t>SCC 2020 - 2050</t>
  </si>
  <si>
    <t>$</t>
  </si>
  <si>
    <t>$/tCO2</t>
  </si>
  <si>
    <t>DISCOUNTED CAPITAL LOST</t>
  </si>
  <si>
    <t>DECAY RATE CHANGE</t>
  </si>
  <si>
    <t>TOTAL GLOBAL CAPITAL</t>
  </si>
  <si>
    <t>SCC 2020 - 2100</t>
  </si>
  <si>
    <t>HCE GWP (WITHOUT DAMAGE)</t>
  </si>
  <si>
    <t>LCE GWP (WITHOUT DAMAGE)</t>
  </si>
  <si>
    <t>rMACHCE</t>
  </si>
  <si>
    <t>rMACLCE</t>
  </si>
  <si>
    <t>LCE CAPITAL (WITHOUT DAMAGE)</t>
  </si>
  <si>
    <t>ABATEMENT COST</t>
  </si>
  <si>
    <t>I2020</t>
  </si>
  <si>
    <t>2020 carbon intensity</t>
  </si>
  <si>
    <t>tC/$</t>
  </si>
  <si>
    <t>dMAC</t>
  </si>
  <si>
    <t>MAC discount rate or time preference</t>
  </si>
  <si>
    <t>DISCOUNTED ABATEMENT COST</t>
  </si>
  <si>
    <t>MAC 2020-2050</t>
  </si>
  <si>
    <t>MAC 2020-2100</t>
  </si>
  <si>
    <t>c</t>
  </si>
  <si>
    <t>Land Use Change emissions</t>
  </si>
  <si>
    <t>INDUSTRIAL EMISSIONS</t>
  </si>
  <si>
    <t>COST</t>
  </si>
  <si>
    <t>CUMULATIVE COST</t>
  </si>
  <si>
    <t>AVOIDED EMISSIONS</t>
  </si>
  <si>
    <t>CUMULATIVE EMISSIONS AVOIDED</t>
  </si>
  <si>
    <t>CUMULATIVE COST OF CARBON</t>
  </si>
  <si>
    <r>
      <rPr>
        <b/>
        <sz val="11"/>
        <color theme="1"/>
        <rFont val="Calibri"/>
        <family val="2"/>
      </rPr>
      <t>°C</t>
    </r>
    <r>
      <rPr>
        <b/>
        <sz val="11"/>
        <color theme="1"/>
        <rFont val="Calibri"/>
        <family val="2"/>
        <scheme val="minor"/>
      </rPr>
      <t>/GtC</t>
    </r>
  </si>
  <si>
    <t>BAU v DECARBONISATION</t>
  </si>
  <si>
    <t>BAU v DECARBONISATION+ADAPTATION</t>
  </si>
  <si>
    <t>AGGREGATE COSTS OF CARBON</t>
  </si>
  <si>
    <t>Social Cost of Carbon</t>
  </si>
  <si>
    <t>Marginal Abatement Cost</t>
  </si>
  <si>
    <t>BAU CAPITAL (WITHOUT DAMAGE)</t>
  </si>
  <si>
    <t>Capital decay rate climate sensitivity</t>
  </si>
  <si>
    <t>COMMENTS</t>
  </si>
  <si>
    <t>AGGREGATE COST OF CARBON</t>
  </si>
  <si>
    <t xml:space="preserve">We have deliberately left variables in their base units to hopefully help appreciate the tiny marginal impact of the additional one tonne of carbon added to the global system. 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</si>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</sst>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"/>
    <numFmt numFmtId="167" formatCode="0.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8.8000000000000007"/>
      <color theme="1"/>
      <name val="Calibri"/>
      <family val="2"/>
    </font>
    <font>
      <b/>
      <sz val="9.9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164" fontId="0" fillId="0" borderId="0" xfId="0" applyNumberFormat="1"/>
    <xf numFmtId="164" fontId="0" fillId="0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2" fontId="0" fillId="3" borderId="1" xfId="0" applyNumberFormat="1" applyFill="1" applyBorder="1"/>
    <xf numFmtId="10" fontId="0" fillId="3" borderId="1" xfId="0" applyNumberFormat="1" applyFill="1" applyBorder="1"/>
    <xf numFmtId="1" fontId="0" fillId="0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10" fontId="0" fillId="0" borderId="1" xfId="0" applyNumberForma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2" fontId="0" fillId="4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vertical="center"/>
    </xf>
    <xf numFmtId="10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vertical="center"/>
    </xf>
    <xf numFmtId="0" fontId="0" fillId="4" borderId="1" xfId="0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3" borderId="5" xfId="0" applyFill="1" applyBorder="1" applyAlignment="1">
      <alignment horizontal="right" wrapText="1"/>
    </xf>
    <xf numFmtId="0" fontId="1" fillId="3" borderId="5" xfId="0" applyFont="1" applyFill="1" applyBorder="1" applyAlignment="1">
      <alignment horizontal="right" wrapText="1"/>
    </xf>
    <xf numFmtId="10" fontId="1" fillId="3" borderId="5" xfId="0" applyNumberFormat="1" applyFont="1" applyFill="1" applyBorder="1" applyAlignment="1">
      <alignment horizontal="right" wrapText="1"/>
    </xf>
    <xf numFmtId="2" fontId="0" fillId="3" borderId="5" xfId="0" applyNumberFormat="1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10" fontId="0" fillId="3" borderId="5" xfId="0" applyNumberFormat="1" applyFill="1" applyBorder="1" applyAlignment="1">
      <alignment horizontal="right"/>
    </xf>
    <xf numFmtId="0" fontId="0" fillId="3" borderId="5" xfId="0" applyFill="1" applyBorder="1" applyAlignment="1"/>
    <xf numFmtId="0" fontId="1" fillId="3" borderId="5" xfId="0" applyFont="1" applyFill="1" applyBorder="1" applyAlignment="1">
      <alignment horizontal="right"/>
    </xf>
    <xf numFmtId="10" fontId="1" fillId="3" borderId="5" xfId="0" applyNumberFormat="1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10" fontId="0" fillId="3" borderId="5" xfId="0" applyNumberFormat="1" applyFont="1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" fontId="1" fillId="0" borderId="0" xfId="0" applyNumberFormat="1" applyFont="1" applyBorder="1"/>
    <xf numFmtId="0" fontId="0" fillId="4" borderId="1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10" fontId="1" fillId="0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vertical="center"/>
    </xf>
    <xf numFmtId="11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Fill="1"/>
    <xf numFmtId="11" fontId="0" fillId="0" borderId="0" xfId="0" applyNumberFormat="1" applyFill="1"/>
    <xf numFmtId="11" fontId="0" fillId="4" borderId="0" xfId="0" applyNumberFormat="1" applyFill="1"/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1" xfId="0" applyNumberFormat="1" applyFill="1" applyBorder="1"/>
    <xf numFmtId="165" fontId="0" fillId="3" borderId="1" xfId="0" applyNumberFormat="1" applyFill="1" applyBorder="1" applyAlignment="1">
      <alignment vertical="center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1" fontId="0" fillId="3" borderId="1" xfId="0" applyNumberFormat="1" applyFill="1" applyBorder="1"/>
    <xf numFmtId="11" fontId="0" fillId="0" borderId="1" xfId="0" applyNumberFormat="1" applyFill="1" applyBorder="1"/>
    <xf numFmtId="11" fontId="0" fillId="4" borderId="1" xfId="0" applyNumberFormat="1" applyFill="1" applyBorder="1"/>
    <xf numFmtId="165" fontId="0" fillId="4" borderId="1" xfId="0" applyNumberFormat="1" applyFill="1" applyBorder="1"/>
    <xf numFmtId="164" fontId="0" fillId="3" borderId="5" xfId="0" applyNumberFormat="1" applyFill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/>
    <xf numFmtId="11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4" borderId="4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1" fontId="0" fillId="0" borderId="1" xfId="0" applyNumberFormat="1" applyBorder="1"/>
    <xf numFmtId="1" fontId="0" fillId="6" borderId="1" xfId="0" applyNumberForma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5" borderId="1" xfId="0" applyFill="1" applyBorder="1"/>
    <xf numFmtId="1" fontId="0" fillId="4" borderId="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1" fontId="7" fillId="0" borderId="1" xfId="0" applyNumberFormat="1" applyFont="1" applyBorder="1" applyAlignment="1">
      <alignment horizontal="center" vertical="center" wrapText="1"/>
    </xf>
    <xf numFmtId="11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1" fontId="0" fillId="4" borderId="1" xfId="0" applyNumberForma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Fill="1" applyBorder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GROSS WORLD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0.13155786561162613"/>
          <c:w val="0.683054052695515"/>
          <c:h val="0.74650220446582105"/>
        </c:manualLayout>
      </c:layout>
      <c:scatterChart>
        <c:scatterStyle val="smoothMarker"/>
        <c:varyColors val="0"/>
        <c:ser>
          <c:idx val="1"/>
          <c:order val="0"/>
          <c:tx>
            <c:v>BAU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BAU!$C$5:$C$125</c:f>
              <c:numCache>
                <c:formatCode>0</c:formatCode>
                <c:ptCount val="121"/>
                <c:pt idx="0">
                  <c:v>27</c:v>
                </c:pt>
                <c:pt idx="1">
                  <c:v>27.81</c:v>
                </c:pt>
                <c:pt idx="2">
                  <c:v>28.644300000000001</c:v>
                </c:pt>
                <c:pt idx="3">
                  <c:v>29.503629</c:v>
                </c:pt>
                <c:pt idx="4">
                  <c:v>30.388737869999996</c:v>
                </c:pt>
                <c:pt idx="5">
                  <c:v>31.300400006099999</c:v>
                </c:pt>
                <c:pt idx="6">
                  <c:v>32.239412006282997</c:v>
                </c:pt>
                <c:pt idx="7">
                  <c:v>33.206594366471492</c:v>
                </c:pt>
                <c:pt idx="8">
                  <c:v>34.202792197465627</c:v>
                </c:pt>
                <c:pt idx="9">
                  <c:v>35.228875963389598</c:v>
                </c:pt>
                <c:pt idx="10">
                  <c:v>36.285742242291285</c:v>
                </c:pt>
                <c:pt idx="11">
                  <c:v>37.374314509560023</c:v>
                </c:pt>
                <c:pt idx="12">
                  <c:v>38.495543944846823</c:v>
                </c:pt>
                <c:pt idx="13">
                  <c:v>39.650410263192235</c:v>
                </c:pt>
                <c:pt idx="14">
                  <c:v>40.839922571088003</c:v>
                </c:pt>
                <c:pt idx="15">
                  <c:v>42.065120248220637</c:v>
                </c:pt>
                <c:pt idx="16">
                  <c:v>43.327073855667258</c:v>
                </c:pt>
                <c:pt idx="17">
                  <c:v>44.626886071337275</c:v>
                </c:pt>
                <c:pt idx="18">
                  <c:v>45.965692653477383</c:v>
                </c:pt>
                <c:pt idx="19">
                  <c:v>47.344663433081706</c:v>
                </c:pt>
                <c:pt idx="20">
                  <c:v>48.765003336074159</c:v>
                </c:pt>
                <c:pt idx="21">
                  <c:v>50.227953436156383</c:v>
                </c:pt>
                <c:pt idx="22">
                  <c:v>51.734792039241078</c:v>
                </c:pt>
                <c:pt idx="23">
                  <c:v>53.286835800418309</c:v>
                </c:pt>
                <c:pt idx="24">
                  <c:v>54.885440874430863</c:v>
                </c:pt>
                <c:pt idx="25">
                  <c:v>56.532004100663784</c:v>
                </c:pt>
                <c:pt idx="26">
                  <c:v>58.227964223683699</c:v>
                </c:pt>
                <c:pt idx="27">
                  <c:v>59.974803150394216</c:v>
                </c:pt>
                <c:pt idx="28">
                  <c:v>61.774047244906043</c:v>
                </c:pt>
                <c:pt idx="29">
                  <c:v>63.627268662253236</c:v>
                </c:pt>
                <c:pt idx="30">
                  <c:v>65.536086722120828</c:v>
                </c:pt>
                <c:pt idx="31">
                  <c:v>67.502169323784472</c:v>
                </c:pt>
                <c:pt idx="32">
                  <c:v>69.527234403497999</c:v>
                </c:pt>
                <c:pt idx="33">
                  <c:v>71.613051435602941</c:v>
                </c:pt>
                <c:pt idx="34">
                  <c:v>73.761442978671042</c:v>
                </c:pt>
                <c:pt idx="35">
                  <c:v>75.965919884971328</c:v>
                </c:pt>
                <c:pt idx="36">
                  <c:v>78.220736541612368</c:v>
                </c:pt>
                <c:pt idx="37">
                  <c:v>80.526230236762373</c:v>
                </c:pt>
                <c:pt idx="38">
                  <c:v>82.882692945247925</c:v>
                </c:pt>
                <c:pt idx="39">
                  <c:v>85.290368511191758</c:v>
                </c:pt>
                <c:pt idx="40">
                  <c:v>87.749449781199061</c:v>
                </c:pt>
                <c:pt idx="41">
                  <c:v>90.260075693536976</c:v>
                </c:pt>
                <c:pt idx="42">
                  <c:v>92.822328329297747</c:v>
                </c:pt>
                <c:pt idx="43">
                  <c:v>95.436229932094193</c:v>
                </c:pt>
                <c:pt idx="44">
                  <c:v>98.101739903407278</c:v>
                </c:pt>
                <c:pt idx="45">
                  <c:v>100.81875178128651</c:v>
                </c:pt>
                <c:pt idx="46">
                  <c:v>103.58709021069188</c:v>
                </c:pt>
                <c:pt idx="47">
                  <c:v>106.40650791435959</c:v>
                </c:pt>
                <c:pt idx="48">
                  <c:v>109.27668267366816</c:v>
                </c:pt>
                <c:pt idx="49">
                  <c:v>112.19721432957566</c:v>
                </c:pt>
                <c:pt idx="50">
                  <c:v>115.16762181428672</c:v>
                </c:pt>
                <c:pt idx="51">
                  <c:v>118.18734022488827</c:v>
                </c:pt>
                <c:pt idx="52">
                  <c:v>121.2557179507598</c:v>
                </c:pt>
                <c:pt idx="53">
                  <c:v>124.37201386711415</c:v>
                </c:pt>
                <c:pt idx="54">
                  <c:v>127.53539460755307</c:v>
                </c:pt>
                <c:pt idx="55">
                  <c:v>130.74493192902418</c:v>
                </c:pt>
                <c:pt idx="56">
                  <c:v>133.99960018303628</c:v>
                </c:pt>
                <c:pt idx="57">
                  <c:v>137.29827390742477</c:v>
                </c:pt>
                <c:pt idx="58">
                  <c:v>140.63972555335084</c:v>
                </c:pt>
                <c:pt idx="59">
                  <c:v>144.02262336256351</c:v>
                </c:pt>
                <c:pt idx="60">
                  <c:v>147.4455294102456</c:v>
                </c:pt>
                <c:pt idx="61">
                  <c:v>150.90689782899858</c:v>
                </c:pt>
                <c:pt idx="62">
                  <c:v>154.40507322969077</c:v>
                </c:pt>
                <c:pt idx="63">
                  <c:v>157.93828933499324</c:v>
                </c:pt>
                <c:pt idx="64">
                  <c:v>161.50466784145155</c:v>
                </c:pt>
                <c:pt idx="65">
                  <c:v>165.1022175258866</c:v>
                </c:pt>
                <c:pt idx="66">
                  <c:v>168.72883361177418</c:v>
                </c:pt>
                <c:pt idx="67">
                  <c:v>172.38229741101975</c:v>
                </c:pt>
                <c:pt idx="68">
                  <c:v>176.06027625621726</c:v>
                </c:pt>
                <c:pt idx="69">
                  <c:v>179.76032373805035</c:v>
                </c:pt>
                <c:pt idx="70">
                  <c:v>183.47988026196276</c:v>
                </c:pt>
                <c:pt idx="71">
                  <c:v>187.21627393758422</c:v>
                </c:pt>
                <c:pt idx="72">
                  <c:v>190.96672181364863</c:v>
                </c:pt>
                <c:pt idx="73">
                  <c:v>194.72833147027916</c:v>
                </c:pt>
                <c:pt idx="74">
                  <c:v>198.49810297953951</c:v>
                </c:pt>
                <c:pt idx="75">
                  <c:v>202.2729312440608</c:v>
                </c:pt>
                <c:pt idx="76">
                  <c:v>206.04960872234975</c:v>
                </c:pt>
                <c:pt idx="77">
                  <c:v>209.82482854806773</c:v>
                </c:pt>
                <c:pt idx="78">
                  <c:v>213.59518804914148</c:v>
                </c:pt>
                <c:pt idx="79">
                  <c:v>217.35719267103238</c:v>
                </c:pt>
                <c:pt idx="80">
                  <c:v>221.10726030685095</c:v>
                </c:pt>
                <c:pt idx="81">
                  <c:v>224.84172603526486</c:v>
                </c:pt>
                <c:pt idx="82">
                  <c:v>228.55684726531973</c:v>
                </c:pt>
                <c:pt idx="83">
                  <c:v>232.24880928537468</c:v>
                </c:pt>
                <c:pt idx="84">
                  <c:v>235.91373121136286</c:v>
                </c:pt>
                <c:pt idx="85">
                  <c:v>239.54767232752764</c:v>
                </c:pt>
                <c:pt idx="86">
                  <c:v>243.14663881066832</c:v>
                </c:pt>
                <c:pt idx="87">
                  <c:v>246.7065908267673</c:v>
                </c:pt>
                <c:pt idx="88">
                  <c:v>250.22344998667793</c:v>
                </c:pt>
                <c:pt idx="89">
                  <c:v>253.69310714533751</c:v>
                </c:pt>
                <c:pt idx="90">
                  <c:v>257.11143052675402</c:v>
                </c:pt>
                <c:pt idx="91">
                  <c:v>260.47427415480729</c:v>
                </c:pt>
                <c:pt idx="92">
                  <c:v>263.77748656772479</c:v>
                </c:pt>
                <c:pt idx="93">
                  <c:v>267.01691979195448</c:v>
                </c:pt>
                <c:pt idx="94">
                  <c:v>270.18843854907891</c:v>
                </c:pt>
                <c:pt idx="95">
                  <c:v>273.28792966741258</c:v>
                </c:pt>
                <c:pt idx="96">
                  <c:v>276.31131166801555</c:v>
                </c:pt>
                <c:pt idx="97">
                  <c:v>279.25454449306005</c:v>
                </c:pt>
                <c:pt idx="98">
                  <c:v>282.11363934281508</c:v>
                </c:pt>
                <c:pt idx="99">
                  <c:v>284.88466858598883</c:v>
                </c:pt>
                <c:pt idx="100">
                  <c:v>287.56377570680274</c:v>
                </c:pt>
                <c:pt idx="101">
                  <c:v>290.14718525097948</c:v>
                </c:pt>
                <c:pt idx="102">
                  <c:v>292.63121273182674</c:v>
                </c:pt>
                <c:pt idx="103">
                  <c:v>295.01227445679876</c:v>
                </c:pt>
                <c:pt idx="104">
                  <c:v>297.2868972343353</c:v>
                </c:pt>
                <c:pt idx="105">
                  <c:v>299.45172792041751</c:v>
                </c:pt>
                <c:pt idx="106">
                  <c:v>301.50354276415618</c:v>
                </c:pt>
                <c:pt idx="107">
                  <c:v>303.43925651184378</c:v>
                </c:pt>
                <c:pt idx="108">
                  <c:v>305.25593122926625</c:v>
                </c:pt>
                <c:pt idx="109">
                  <c:v>306.95078480268239</c:v>
                </c:pt>
                <c:pt idx="110">
                  <c:v>308.52119907974571</c:v>
                </c:pt>
                <c:pt idx="111">
                  <c:v>309.96472761275703</c:v>
                </c:pt>
                <c:pt idx="112">
                  <c:v>311.27910296800076</c:v>
                </c:pt>
                <c:pt idx="113">
                  <c:v>312.46224356652669</c:v>
                </c:pt>
                <c:pt idx="114">
                  <c:v>313.51226002357578</c:v>
                </c:pt>
                <c:pt idx="115">
                  <c:v>314.42746095592292</c:v>
                </c:pt>
                <c:pt idx="116">
                  <c:v>315.20635822868826</c:v>
                </c:pt>
                <c:pt idx="117">
                  <c:v>315.84767161565424</c:v>
                </c:pt>
                <c:pt idx="118">
                  <c:v>316.35033284979619</c:v>
                </c:pt>
                <c:pt idx="119">
                  <c:v>316.71348904357137</c:v>
                </c:pt>
                <c:pt idx="120">
                  <c:v>316.93650546149928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70-47BE-B2C8-6F37EB0DBDF0}"/>
            </c:ext>
          </c:extLst>
        </c:ser>
        <c:ser>
          <c:idx val="5"/>
          <c:order val="1"/>
          <c:tx>
            <c:v>DECARBONISED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DECARBONISATION!$A$7:$A$87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DECARBONISATION!$P$7:$P$87</c:f>
              <c:numCache>
                <c:formatCode>0</c:formatCode>
                <c:ptCount val="81"/>
                <c:pt idx="0">
                  <c:v>87.749449781199061</c:v>
                </c:pt>
                <c:pt idx="1">
                  <c:v>90.047349754673476</c:v>
                </c:pt>
                <c:pt idx="2">
                  <c:v>92.385562829017189</c:v>
                </c:pt>
                <c:pt idx="3">
                  <c:v>94.764671218342983</c:v>
                </c:pt>
                <c:pt idx="4">
                  <c:v>97.185274362277895</c:v>
                </c:pt>
                <c:pt idx="5">
                  <c:v>99.647989008723243</c:v>
                </c:pt>
                <c:pt idx="6">
                  <c:v>102.15344928602408</c:v>
                </c:pt>
                <c:pt idx="7">
                  <c:v>104.70230676581876</c:v>
                </c:pt>
                <c:pt idx="8">
                  <c:v>107.29523051778077</c:v>
                </c:pt>
                <c:pt idx="9">
                  <c:v>109.9329071574074</c:v>
                </c:pt>
                <c:pt idx="10">
                  <c:v>112.61604088794843</c:v>
                </c:pt>
                <c:pt idx="11">
                  <c:v>115.34535353750681</c:v>
                </c:pt>
                <c:pt idx="12">
                  <c:v>118.12158459228199</c:v>
                </c:pt>
                <c:pt idx="13">
                  <c:v>120.94549122686404</c:v>
                </c:pt>
                <c:pt idx="14">
                  <c:v>123.81784833242676</c:v>
                </c:pt>
                <c:pt idx="15">
                  <c:v>126.73944854360793</c:v>
                </c:pt>
                <c:pt idx="16">
                  <c:v>129.71110226480553</c:v>
                </c:pt>
                <c:pt idx="17">
                  <c:v>132.73363769656333</c:v>
                </c:pt>
                <c:pt idx="18">
                  <c:v>135.80790086266325</c:v>
                </c:pt>
                <c:pt idx="19">
                  <c:v>138.93475563848878</c:v>
                </c:pt>
                <c:pt idx="20">
                  <c:v>142.11508378117486</c:v>
                </c:pt>
                <c:pt idx="21">
                  <c:v>145.34978496200824</c:v>
                </c:pt>
                <c:pt idx="22">
                  <c:v>148.63977680149944</c:v>
                </c:pt>
                <c:pt idx="23">
                  <c:v>151.98599490750155</c:v>
                </c:pt>
                <c:pt idx="24">
                  <c:v>155.38939291671122</c:v>
                </c:pt>
                <c:pt idx="25">
                  <c:v>158.85094253984769</c:v>
                </c:pt>
                <c:pt idx="26">
                  <c:v>162.37163361077035</c:v>
                </c:pt>
                <c:pt idx="27">
                  <c:v>165.95247413976014</c:v>
                </c:pt>
                <c:pt idx="28">
                  <c:v>169.59449037115962</c:v>
                </c:pt>
                <c:pt idx="29">
                  <c:v>173.29872684553663</c:v>
                </c:pt>
                <c:pt idx="30">
                  <c:v>177.06624646650914</c:v>
                </c:pt>
                <c:pt idx="31">
                  <c:v>180.8981305723444</c:v>
                </c:pt>
                <c:pt idx="32">
                  <c:v>184.79547901242165</c:v>
                </c:pt>
                <c:pt idx="33">
                  <c:v>188.75941022862722</c:v>
                </c:pt>
                <c:pt idx="34">
                  <c:v>192.79106134173099</c:v>
                </c:pt>
                <c:pt idx="35">
                  <c:v>196.89158824277581</c:v>
                </c:pt>
                <c:pt idx="36">
                  <c:v>201.06216568949529</c:v>
                </c:pt>
                <c:pt idx="37">
                  <c:v>205.30398740776147</c:v>
                </c:pt>
                <c:pt idx="38">
                  <c:v>209.61826619804987</c:v>
                </c:pt>
                <c:pt idx="39">
                  <c:v>214.00623404689901</c:v>
                </c:pt>
                <c:pt idx="40">
                  <c:v>218.46914224333005</c:v>
                </c:pt>
                <c:pt idx="41">
                  <c:v>223.00826150018321</c:v>
                </c:pt>
                <c:pt idx="42">
                  <c:v>227.62488208032005</c:v>
                </c:pt>
                <c:pt idx="43">
                  <c:v>232.32031392763264</c:v>
                </c:pt>
                <c:pt idx="44">
                  <c:v>237.09588680279532</c:v>
                </c:pt>
                <c:pt idx="45">
                  <c:v>241.95295042368841</c:v>
                </c:pt>
                <c:pt idx="46">
                  <c:v>246.89287461041954</c:v>
                </c:pt>
                <c:pt idx="47">
                  <c:v>251.91704943486371</c:v>
                </c:pt>
                <c:pt idx="48">
                  <c:v>257.02688537464007</c:v>
                </c:pt>
                <c:pt idx="49">
                  <c:v>262.22381347144153</c:v>
                </c:pt>
                <c:pt idx="50">
                  <c:v>267.50928549362948</c:v>
                </c:pt>
                <c:pt idx="51">
                  <c:v>272.88477410300624</c:v>
                </c:pt>
                <c:pt idx="52">
                  <c:v>278.35177302567485</c:v>
                </c:pt>
                <c:pt idx="53">
                  <c:v>283.91179722689697</c:v>
                </c:pt>
                <c:pt idx="54">
                  <c:v>289.56638308985623</c:v>
                </c:pt>
                <c:pt idx="55">
                  <c:v>295.31708859823789</c:v>
                </c:pt>
                <c:pt idx="56">
                  <c:v>301.16549352253242</c:v>
                </c:pt>
                <c:pt idx="57">
                  <c:v>307.11319960997298</c:v>
                </c:pt>
                <c:pt idx="58">
                  <c:v>313.16183077801708</c:v>
                </c:pt>
                <c:pt idx="59">
                  <c:v>319.31303331128117</c:v>
                </c:pt>
                <c:pt idx="60">
                  <c:v>325.56847606184243</c:v>
                </c:pt>
                <c:pt idx="61">
                  <c:v>331.92985065281704</c:v>
                </c:pt>
                <c:pt idx="62">
                  <c:v>338.3988716851311</c:v>
                </c:pt>
                <c:pt idx="63">
                  <c:v>344.97727694739706</c:v>
                </c:pt>
                <c:pt idx="64">
                  <c:v>351.66682762881231</c:v>
                </c:pt>
                <c:pt idx="65">
                  <c:v>358.46930853499703</c:v>
                </c:pt>
                <c:pt idx="66">
                  <c:v>365.38652830668963</c:v>
                </c:pt>
                <c:pt idx="67">
                  <c:v>372.42031964121969</c:v>
                </c:pt>
                <c:pt idx="68">
                  <c:v>379.57253951668025</c:v>
                </c:pt>
                <c:pt idx="69">
                  <c:v>386.84506941872081</c:v>
                </c:pt>
                <c:pt idx="70">
                  <c:v>394.23981556988605</c:v>
                </c:pt>
                <c:pt idx="71">
                  <c:v>401.758709161426</c:v>
                </c:pt>
                <c:pt idx="72">
                  <c:v>409.40370658750254</c:v>
                </c:pt>
                <c:pt idx="73">
                  <c:v>417.1767896817222</c:v>
                </c:pt>
                <c:pt idx="74">
                  <c:v>425.07996595592368</c:v>
                </c:pt>
                <c:pt idx="75">
                  <c:v>433.11526884115068</c:v>
                </c:pt>
                <c:pt idx="76">
                  <c:v>441.28475793074148</c:v>
                </c:pt>
                <c:pt idx="77">
                  <c:v>449.59051922546917</c:v>
                </c:pt>
                <c:pt idx="78">
                  <c:v>458.03466538066533</c:v>
                </c:pt>
                <c:pt idx="79">
                  <c:v>466.61933595526324</c:v>
                </c:pt>
                <c:pt idx="80">
                  <c:v>475.34669766269627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70-47BE-B2C8-6F37EB0DBDF0}"/>
            </c:ext>
          </c:extLst>
        </c:ser>
        <c:ser>
          <c:idx val="0"/>
          <c:order val="2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DATA!$A$6:$A$45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DATA!$B$6:$B$45</c:f>
              <c:numCache>
                <c:formatCode>0.00</c:formatCode>
                <c:ptCount val="40"/>
                <c:pt idx="0">
                  <c:v>28.102599999999999</c:v>
                </c:pt>
                <c:pt idx="1">
                  <c:v>28.539400000000001</c:v>
                </c:pt>
                <c:pt idx="2">
                  <c:v>28.74</c:v>
                </c:pt>
                <c:pt idx="3">
                  <c:v>29.4221</c:v>
                </c:pt>
                <c:pt idx="4">
                  <c:v>30.614999999999998</c:v>
                </c:pt>
                <c:pt idx="5">
                  <c:v>31.599900000000002</c:v>
                </c:pt>
                <c:pt idx="6">
                  <c:v>32.695</c:v>
                </c:pt>
                <c:pt idx="7">
                  <c:v>33.815100000000001</c:v>
                </c:pt>
                <c:pt idx="8">
                  <c:v>35.2515</c:v>
                </c:pt>
                <c:pt idx="9">
                  <c:v>36.427900000000001</c:v>
                </c:pt>
                <c:pt idx="10">
                  <c:v>36.740699999999997</c:v>
                </c:pt>
                <c:pt idx="11">
                  <c:v>37.087400000000002</c:v>
                </c:pt>
                <c:pt idx="12">
                  <c:v>37.647799999999997</c:v>
                </c:pt>
                <c:pt idx="13">
                  <c:v>38.075200000000002</c:v>
                </c:pt>
                <c:pt idx="14">
                  <c:v>39.006</c:v>
                </c:pt>
                <c:pt idx="15">
                  <c:v>40.186399999999999</c:v>
                </c:pt>
                <c:pt idx="16">
                  <c:v>41.506399999999999</c:v>
                </c:pt>
                <c:pt idx="17">
                  <c:v>43.024700000000003</c:v>
                </c:pt>
                <c:pt idx="18">
                  <c:v>43.9499</c:v>
                </c:pt>
                <c:pt idx="19">
                  <c:v>45.409399999999998</c:v>
                </c:pt>
                <c:pt idx="20">
                  <c:v>47.636099999999999</c:v>
                </c:pt>
                <c:pt idx="21">
                  <c:v>48.7196</c:v>
                </c:pt>
                <c:pt idx="22">
                  <c:v>50.019199999999998</c:v>
                </c:pt>
                <c:pt idx="23">
                  <c:v>51.715200000000003</c:v>
                </c:pt>
                <c:pt idx="24">
                  <c:v>54.331899999999997</c:v>
                </c:pt>
                <c:pt idx="25">
                  <c:v>56.996400000000001</c:v>
                </c:pt>
                <c:pt idx="26">
                  <c:v>59.937100000000001</c:v>
                </c:pt>
                <c:pt idx="27">
                  <c:v>63.017200000000003</c:v>
                </c:pt>
                <c:pt idx="28">
                  <c:v>64.721100000000007</c:v>
                </c:pt>
                <c:pt idx="29">
                  <c:v>63.988700000000001</c:v>
                </c:pt>
                <c:pt idx="30">
                  <c:v>67.408500000000004</c:v>
                </c:pt>
                <c:pt idx="31">
                  <c:v>70.198099999999997</c:v>
                </c:pt>
                <c:pt idx="32">
                  <c:v>72.307100000000005</c:v>
                </c:pt>
                <c:pt idx="33">
                  <c:v>74.312200000000004</c:v>
                </c:pt>
                <c:pt idx="34">
                  <c:v>76.444500000000005</c:v>
                </c:pt>
                <c:pt idx="35">
                  <c:v>78.723600000000005</c:v>
                </c:pt>
                <c:pt idx="36">
                  <c:v>80.525099999999995</c:v>
                </c:pt>
                <c:pt idx="37">
                  <c:v>82.020600000000002</c:v>
                </c:pt>
                <c:pt idx="38">
                  <c:v>85.680400000000006</c:v>
                </c:pt>
                <c:pt idx="39">
                  <c:v>87.706741460000003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DB-43A2-B862-091A3F130BB8}"/>
            </c:ext>
          </c:extLst>
        </c:ser>
        <c:ser>
          <c:idx val="2"/>
          <c:order val="3"/>
          <c:tx>
            <c:v>ADAPTED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'DECARBONISATION + ADAPTATION'!$A$7:$A$87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'DECARBONISATION + ADAPTATION'!$P$7:$P$87</c:f>
              <c:numCache>
                <c:formatCode>0</c:formatCode>
                <c:ptCount val="81"/>
                <c:pt idx="0">
                  <c:v>87.749449781199061</c:v>
                </c:pt>
                <c:pt idx="1">
                  <c:v>90.047349754673476</c:v>
                </c:pt>
                <c:pt idx="2">
                  <c:v>92.47123670542517</c:v>
                </c:pt>
                <c:pt idx="3">
                  <c:v>94.951479157580138</c:v>
                </c:pt>
                <c:pt idx="4">
                  <c:v>97.5058265515909</c:v>
                </c:pt>
                <c:pt idx="5">
                  <c:v>100.13167588077739</c:v>
                </c:pt>
                <c:pt idx="6">
                  <c:v>102.83213397136873</c:v>
                </c:pt>
                <c:pt idx="7">
                  <c:v>105.60866198432775</c:v>
                </c:pt>
                <c:pt idx="8">
                  <c:v>108.46341128695627</c:v>
                </c:pt>
                <c:pt idx="9">
                  <c:v>111.39839516691856</c:v>
                </c:pt>
                <c:pt idx="10">
                  <c:v>114.41580360649158</c:v>
                </c:pt>
                <c:pt idx="11">
                  <c:v>117.51787131390921</c:v>
                </c:pt>
                <c:pt idx="12">
                  <c:v>120.70693493696436</c:v>
                </c:pt>
                <c:pt idx="13">
                  <c:v>123.98540640011463</c:v>
                </c:pt>
                <c:pt idx="14">
                  <c:v>127.35578659739946</c:v>
                </c:pt>
                <c:pt idx="15">
                  <c:v>130.82065964396398</c:v>
                </c:pt>
                <c:pt idx="16">
                  <c:v>134.38269766524357</c:v>
                </c:pt>
                <c:pt idx="17">
                  <c:v>138.04466033104967</c:v>
                </c:pt>
                <c:pt idx="18">
                  <c:v>141.8093976625313</c:v>
                </c:pt>
                <c:pt idx="19">
                  <c:v>145.67985127335064</c:v>
                </c:pt>
                <c:pt idx="20">
                  <c:v>149.65905681007487</c:v>
                </c:pt>
                <c:pt idx="21">
                  <c:v>153.75014592039915</c:v>
                </c:pt>
                <c:pt idx="22">
                  <c:v>157.9563487457132</c:v>
                </c:pt>
                <c:pt idx="23">
                  <c:v>162.28099630134719</c:v>
                </c:pt>
                <c:pt idx="24">
                  <c:v>166.72752313631273</c:v>
                </c:pt>
                <c:pt idx="25">
                  <c:v>171.29947000994537</c:v>
                </c:pt>
                <c:pt idx="26">
                  <c:v>176.00048675132416</c:v>
                </c:pt>
                <c:pt idx="27">
                  <c:v>180.83433518615686</c:v>
                </c:pt>
                <c:pt idx="28">
                  <c:v>185.80489220620444</c:v>
                </c:pt>
                <c:pt idx="29">
                  <c:v>190.91615292832057</c:v>
                </c:pt>
                <c:pt idx="30">
                  <c:v>196.17223397945983</c:v>
                </c:pt>
                <c:pt idx="31">
                  <c:v>201.57737688289578</c:v>
                </c:pt>
                <c:pt idx="32">
                  <c:v>207.13595156470365</c:v>
                </c:pt>
                <c:pt idx="33">
                  <c:v>212.85245996921515</c:v>
                </c:pt>
                <c:pt idx="34">
                  <c:v>218.73153979450473</c:v>
                </c:pt>
                <c:pt idx="35">
                  <c:v>224.77796834341191</c:v>
                </c:pt>
                <c:pt idx="36">
                  <c:v>230.99666649739632</c:v>
                </c:pt>
                <c:pt idx="37">
                  <c:v>237.39270281235321</c:v>
                </c:pt>
                <c:pt idx="38">
                  <c:v>243.97129774192584</c:v>
                </c:pt>
                <c:pt idx="39">
                  <c:v>250.73782798949148</c:v>
                </c:pt>
                <c:pt idx="40">
                  <c:v>257.69783099357875</c:v>
                </c:pt>
                <c:pt idx="41">
                  <c:v>264.85700954913176</c:v>
                </c:pt>
                <c:pt idx="42">
                  <c:v>272.22123656909855</c:v>
                </c:pt>
                <c:pt idx="43">
                  <c:v>279.79655998956753</c:v>
                </c:pt>
                <c:pt idx="44">
                  <c:v>287.58920782290835</c:v>
                </c:pt>
                <c:pt idx="45">
                  <c:v>295.60559336272303</c:v>
                </c:pt>
                <c:pt idx="46">
                  <c:v>303.85232054517769</c:v>
                </c:pt>
                <c:pt idx="47">
                  <c:v>312.33618947097949</c:v>
                </c:pt>
                <c:pt idx="48">
                  <c:v>321.0642020927661</c:v>
                </c:pt>
                <c:pt idx="49">
                  <c:v>330.04356807256227</c:v>
                </c:pt>
                <c:pt idx="50">
                  <c:v>339.28171081431725</c:v>
                </c:pt>
                <c:pt idx="51">
                  <c:v>348.78627367653706</c:v>
                </c:pt>
                <c:pt idx="52">
                  <c:v>358.56512637030352</c:v>
                </c:pt>
                <c:pt idx="53">
                  <c:v>368.62637154804281</c:v>
                </c:pt>
                <c:pt idx="54">
                  <c:v>378.97835158863836</c:v>
                </c:pt>
                <c:pt idx="55">
                  <c:v>389.62965558460189</c:v>
                </c:pt>
                <c:pt idx="56">
                  <c:v>400.5891265372203</c:v>
                </c:pt>
                <c:pt idx="57">
                  <c:v>411.86586876575274</c:v>
                </c:pt>
                <c:pt idx="58">
                  <c:v>423.46925553694268</c:v>
                </c:pt>
                <c:pt idx="59">
                  <c:v>435.4089369212881</c:v>
                </c:pt>
                <c:pt idx="60">
                  <c:v>447.69484788270779</c:v>
                </c:pt>
                <c:pt idx="61">
                  <c:v>460.33721660843298</c:v>
                </c:pt>
                <c:pt idx="62">
                  <c:v>473.34657308615596</c:v>
                </c:pt>
                <c:pt idx="63">
                  <c:v>486.73375793567362</c:v>
                </c:pt>
                <c:pt idx="64">
                  <c:v>500.50993150247376</c:v>
                </c:pt>
                <c:pt idx="65">
                  <c:v>514.68658322093461</c:v>
                </c:pt>
                <c:pt idx="66">
                  <c:v>529.2755412550282</c:v>
                </c:pt>
                <c:pt idx="67">
                  <c:v>544.288982424653</c:v>
                </c:pt>
                <c:pt idx="68">
                  <c:v>559.7394424259569</c:v>
                </c:pt>
                <c:pt idx="69">
                  <c:v>575.63982635426146</c:v>
                </c:pt>
                <c:pt idx="70">
                  <c:v>592.00341953844304</c:v>
                </c:pt>
                <c:pt idx="71">
                  <c:v>608.84389869589631</c:v>
                </c:pt>
                <c:pt idx="72">
                  <c:v>626.17534341746773</c:v>
                </c:pt>
                <c:pt idx="73">
                  <c:v>644.01224799202009</c:v>
                </c:pt>
                <c:pt idx="74">
                  <c:v>662.36953358058486</c:v>
                </c:pt>
                <c:pt idx="75">
                  <c:v>681.26256075033575</c:v>
                </c:pt>
                <c:pt idx="76">
                  <c:v>700.70714237893333</c:v>
                </c:pt>
                <c:pt idx="77">
                  <c:v>720.71955694009046</c:v>
                </c:pt>
                <c:pt idx="78">
                  <c:v>741.31656218153557</c:v>
                </c:pt>
                <c:pt idx="79">
                  <c:v>762.51540920687364</c:v>
                </c:pt>
                <c:pt idx="80">
                  <c:v>784.33385697318761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DB-43A2-B862-091A3F130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GWP (T$/year)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40283813071084"/>
          <c:y val="0.13320559068047527"/>
          <c:w val="0.30901798063623792"/>
          <c:h val="0.16139611858862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tx>
            <c:v>BAU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BAU!$D$5:$D$125</c:f>
              <c:numCache>
                <c:formatCode>0.0</c:formatCode>
                <c:ptCount val="121"/>
                <c:pt idx="0">
                  <c:v>5.0572718390894531</c:v>
                </c:pt>
                <c:pt idx="1">
                  <c:v>5.147764058538205</c:v>
                </c:pt>
                <c:pt idx="2">
                  <c:v>5.2398754991878969</c:v>
                </c:pt>
                <c:pt idx="3">
                  <c:v>5.3336351345493238</c:v>
                </c:pt>
                <c:pt idx="4">
                  <c:v>5.4290724565703838</c:v>
                </c:pt>
                <c:pt idx="5">
                  <c:v>5.5262174849127002</c:v>
                </c:pt>
                <c:pt idx="6">
                  <c:v>5.6251007763942766</c:v>
                </c:pt>
                <c:pt idx="7">
                  <c:v>5.7257534346010903</c:v>
                </c:pt>
                <c:pt idx="8">
                  <c:v>5.8282071196706804</c:v>
                </c:pt>
                <c:pt idx="9">
                  <c:v>5.9324940582507848</c:v>
                </c:pt>
                <c:pt idx="10">
                  <c:v>6.0386470536361987</c:v>
                </c:pt>
                <c:pt idx="11">
                  <c:v>6.1466994960869874</c:v>
                </c:pt>
                <c:pt idx="12">
                  <c:v>6.2566853733313463</c:v>
                </c:pt>
                <c:pt idx="13">
                  <c:v>6.3686392812563826</c:v>
                </c:pt>
                <c:pt idx="14">
                  <c:v>6.4825964347902074</c:v>
                </c:pt>
                <c:pt idx="15">
                  <c:v>6.5985926789787221</c:v>
                </c:pt>
                <c:pt idx="16">
                  <c:v>6.7166645002606469</c:v>
                </c:pt>
                <c:pt idx="17">
                  <c:v>6.8368490379442424</c:v>
                </c:pt>
                <c:pt idx="18">
                  <c:v>6.9591840958894426</c:v>
                </c:pt>
                <c:pt idx="19">
                  <c:v>7.0837081543989955</c:v>
                </c:pt>
                <c:pt idx="20">
                  <c:v>7.2104603823223838</c:v>
                </c:pt>
                <c:pt idx="21">
                  <c:v>7.3394806493763154</c:v>
                </c:pt>
                <c:pt idx="22">
                  <c:v>7.470809538685697</c:v>
                </c:pt>
                <c:pt idx="23">
                  <c:v>7.6044883595489807</c:v>
                </c:pt>
                <c:pt idx="24">
                  <c:v>7.7405591604319524</c:v>
                </c:pt>
                <c:pt idx="25">
                  <c:v>7.8790647421939903</c:v>
                </c:pt>
                <c:pt idx="26">
                  <c:v>8.0200486715510344</c:v>
                </c:pt>
                <c:pt idx="27">
                  <c:v>8.1635552947794032</c:v>
                </c:pt>
                <c:pt idx="28">
                  <c:v>8.3096297516648825</c:v>
                </c:pt>
                <c:pt idx="29">
                  <c:v>8.4583179897013263</c:v>
                </c:pt>
                <c:pt idx="30">
                  <c:v>8.6096667785434153</c:v>
                </c:pt>
                <c:pt idx="31">
                  <c:v>8.7637237247179467</c:v>
                </c:pt>
                <c:pt idx="32">
                  <c:v>8.9205372865984209</c:v>
                </c:pt>
                <c:pt idx="33">
                  <c:v>9.0801567896475142</c:v>
                </c:pt>
                <c:pt idx="34">
                  <c:v>9.2426324419323684</c:v>
                </c:pt>
                <c:pt idx="35">
                  <c:v>9.4073937228030999</c:v>
                </c:pt>
                <c:pt idx="36">
                  <c:v>9.5739505641106994</c:v>
                </c:pt>
                <c:pt idx="37">
                  <c:v>9.7422767191761643</c:v>
                </c:pt>
                <c:pt idx="38">
                  <c:v>9.9123436925096531</c:v>
                </c:pt>
                <c:pt idx="39">
                  <c:v>10.084120683406057</c:v>
                </c:pt>
                <c:pt idx="40">
                  <c:v>10.257574530681273</c:v>
                </c:pt>
                <c:pt idx="41">
                  <c:v>10.432669658729571</c:v>
                </c:pt>
                <c:pt idx="42">
                  <c:v>10.609368025089893</c:v>
                </c:pt>
                <c:pt idx="43">
                  <c:v>10.787629069715363</c:v>
                </c:pt>
                <c:pt idx="44">
                  <c:v>10.967409666147111</c:v>
                </c:pt>
                <c:pt idx="45">
                  <c:v>11.148664074799814</c:v>
                </c:pt>
                <c:pt idx="46">
                  <c:v>11.331343898572385</c:v>
                </c:pt>
                <c:pt idx="47">
                  <c:v>11.515398041002568</c:v>
                </c:pt>
                <c:pt idx="48">
                  <c:v>11.700772667189897</c:v>
                </c:pt>
                <c:pt idx="49">
                  <c:v>11.887411167715577</c:v>
                </c:pt>
                <c:pt idx="50">
                  <c:v>12.075254125792334</c:v>
                </c:pt>
                <c:pt idx="51">
                  <c:v>12.264239287880756</c:v>
                </c:pt>
                <c:pt idx="52">
                  <c:v>12.45430153801135</c:v>
                </c:pt>
                <c:pt idx="53">
                  <c:v>12.645372876053928</c:v>
                </c:pt>
                <c:pt idx="54">
                  <c:v>12.837382400177036</c:v>
                </c:pt>
                <c:pt idx="55">
                  <c:v>13.030256293740923</c:v>
                </c:pt>
                <c:pt idx="56">
                  <c:v>13.223917816866988</c:v>
                </c:pt>
                <c:pt idx="57">
                  <c:v>13.418287302925346</c:v>
                </c:pt>
                <c:pt idx="58">
                  <c:v>13.613282160179981</c:v>
                </c:pt>
                <c:pt idx="59">
                  <c:v>13.808816878827322</c:v>
                </c:pt>
                <c:pt idx="60">
                  <c:v>14.004803043659583</c:v>
                </c:pt>
                <c:pt idx="61">
                  <c:v>14.201149352578792</c:v>
                </c:pt>
                <c:pt idx="62">
                  <c:v>14.397761641180072</c:v>
                </c:pt>
                <c:pt idx="63">
                  <c:v>14.594542913614864</c:v>
                </c:pt>
                <c:pt idx="64">
                  <c:v>14.791393379935318</c:v>
                </c:pt>
                <c:pt idx="65">
                  <c:v>14.988210500109995</c:v>
                </c:pt>
                <c:pt idx="66">
                  <c:v>15.184889034889057</c:v>
                </c:pt>
                <c:pt idx="67">
                  <c:v>15.38132110368363</c:v>
                </c:pt>
                <c:pt idx="68">
                  <c:v>15.577396249608725</c:v>
                </c:pt>
                <c:pt idx="69">
                  <c:v>15.773001511823079</c:v>
                </c:pt>
                <c:pt idx="70">
                  <c:v>15.968021505281273</c:v>
                </c:pt>
                <c:pt idx="71">
                  <c:v>16.162338507994253</c:v>
                </c:pt>
                <c:pt idx="72">
                  <c:v>16.35583255587418</c:v>
                </c:pt>
                <c:pt idx="73">
                  <c:v>16.54838154521693</c:v>
                </c:pt>
                <c:pt idx="74">
                  <c:v>16.739861342852972</c:v>
                </c:pt>
                <c:pt idx="75">
                  <c:v>16.930145903972477</c:v>
                </c:pt>
                <c:pt idx="76">
                  <c:v>17.119107397604722</c:v>
                </c:pt>
                <c:pt idx="77">
                  <c:v>17.306616339705222</c:v>
                </c:pt>
                <c:pt idx="78">
                  <c:v>17.492541733775727</c:v>
                </c:pt>
                <c:pt idx="79">
                  <c:v>17.676751218913644</c:v>
                </c:pt>
                <c:pt idx="80">
                  <c:v>17.859111225157303</c:v>
                </c:pt>
                <c:pt idx="81">
                  <c:v>18.039487135963135</c:v>
                </c:pt>
                <c:pt idx="82">
                  <c:v>18.217743457619576</c:v>
                </c:pt>
                <c:pt idx="83">
                  <c:v>18.39374399537073</c:v>
                </c:pt>
                <c:pt idx="84">
                  <c:v>18.567352035990968</c:v>
                </c:pt>
                <c:pt idx="85">
                  <c:v>18.738430536519072</c:v>
                </c:pt>
                <c:pt idx="86">
                  <c:v>18.906842318828641</c:v>
                </c:pt>
                <c:pt idx="87">
                  <c:v>19.072450269679059</c:v>
                </c:pt>
                <c:pt idx="88">
                  <c:v>19.235117545859488</c:v>
                </c:pt>
                <c:pt idx="89">
                  <c:v>19.394707784007377</c:v>
                </c:pt>
                <c:pt idx="90">
                  <c:v>19.551085314651868</c:v>
                </c:pt>
                <c:pt idx="91">
                  <c:v>19.704115380003291</c:v>
                </c:pt>
                <c:pt idx="92">
                  <c:v>19.853664354980825</c:v>
                </c:pt>
                <c:pt idx="93">
                  <c:v>19.999599970943471</c:v>
                </c:pt>
                <c:pt idx="94">
                  <c:v>20.14179154156356</c:v>
                </c:pt>
                <c:pt idx="95">
                  <c:v>20.280110190257659</c:v>
                </c:pt>
                <c:pt idx="96">
                  <c:v>20.414429078567899</c:v>
                </c:pt>
                <c:pt idx="97">
                  <c:v>20.544623634866252</c:v>
                </c:pt>
                <c:pt idx="98">
                  <c:v>20.670571782736616</c:v>
                </c:pt>
                <c:pt idx="99">
                  <c:v>20.792154168373909</c:v>
                </c:pt>
                <c:pt idx="100">
                  <c:v>20.909254386326868</c:v>
                </c:pt>
                <c:pt idx="101">
                  <c:v>21.02175920290065</c:v>
                </c:pt>
                <c:pt idx="102">
                  <c:v>21.129558776528739</c:v>
                </c:pt>
                <c:pt idx="103">
                  <c:v>21.232546874418805</c:v>
                </c:pt>
                <c:pt idx="104">
                  <c:v>21.330621084776851</c:v>
                </c:pt>
                <c:pt idx="105">
                  <c:v>21.423683023915508</c:v>
                </c:pt>
                <c:pt idx="106">
                  <c:v>21.511638537558103</c:v>
                </c:pt>
                <c:pt idx="107">
                  <c:v>21.594397895658979</c:v>
                </c:pt>
                <c:pt idx="108">
                  <c:v>21.671875980072347</c:v>
                </c:pt>
                <c:pt idx="109">
                  <c:v>21.743992464417779</c:v>
                </c:pt>
                <c:pt idx="110">
                  <c:v>21.810671985509341</c:v>
                </c:pt>
                <c:pt idx="111">
                  <c:v>21.871844305736989</c:v>
                </c:pt>
                <c:pt idx="112">
                  <c:v>21.927444465815018</c:v>
                </c:pt>
                <c:pt idx="113">
                  <c:v>21.977412927340261</c:v>
                </c:pt>
                <c:pt idx="114">
                  <c:v>22.021695704634777</c:v>
                </c:pt>
                <c:pt idx="115">
                  <c:v>22.060244485381798</c:v>
                </c:pt>
                <c:pt idx="116">
                  <c:v>22.093016739601531</c:v>
                </c:pt>
                <c:pt idx="117">
                  <c:v>22.119975816552479</c:v>
                </c:pt>
                <c:pt idx="118">
                  <c:v>22.141091029186992</c:v>
                </c:pt>
                <c:pt idx="119">
                  <c:v>22.15633772583308</c:v>
                </c:pt>
                <c:pt idx="120">
                  <c:v>22.165697348821691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85F-428A-9D38-5575ADB5B6D2}"/>
            </c:ext>
          </c:extLst>
        </c:ser>
        <c:ser>
          <c:idx val="1"/>
          <c:order val="1"/>
          <c:tx>
            <c:v>DECARBONISED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DECARBONISATION!$A$7:$A$87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DECARBONISATION!$K$7:$K$87</c:f>
              <c:numCache>
                <c:formatCode>0.0</c:formatCode>
                <c:ptCount val="81"/>
                <c:pt idx="0">
                  <c:v>10.257574530681273</c:v>
                </c:pt>
                <c:pt idx="1">
                  <c:v>9.9356026103399255</c:v>
                </c:pt>
                <c:pt idx="2">
                  <c:v>9.6215454301388998</c:v>
                </c:pt>
                <c:pt idx="3">
                  <c:v>9.3153512192296013</c:v>
                </c:pt>
                <c:pt idx="4">
                  <c:v>9.0169576970366432</c:v>
                </c:pt>
                <c:pt idx="5">
                  <c:v>8.7262929267853888</c:v>
                </c:pt>
                <c:pt idx="6">
                  <c:v>8.4432761373759089</c:v>
                </c:pt>
                <c:pt idx="7">
                  <c:v>8.1678185125901326</c:v>
                </c:pt>
                <c:pt idx="8">
                  <c:v>7.8998239469070377</c:v>
                </c:pt>
                <c:pt idx="9">
                  <c:v>7.6391897674632059</c:v>
                </c:pt>
                <c:pt idx="10">
                  <c:v>7.3858074219335403</c:v>
                </c:pt>
                <c:pt idx="11">
                  <c:v>7.1395631323202826</c:v>
                </c:pt>
                <c:pt idx="12">
                  <c:v>6.9003385148288778</c:v>
                </c:pt>
                <c:pt idx="13">
                  <c:v>6.6680111661776218</c:v>
                </c:pt>
                <c:pt idx="14">
                  <c:v>6.442455216835806</c:v>
                </c:pt>
                <c:pt idx="15">
                  <c:v>6.2235418518133763</c:v>
                </c:pt>
                <c:pt idx="16">
                  <c:v>6.0111397997352576</c:v>
                </c:pt>
                <c:pt idx="17">
                  <c:v>5.805115791026771</c:v>
                </c:pt>
                <c:pt idx="18">
                  <c:v>5.6053349861142907</c:v>
                </c:pt>
                <c:pt idx="19">
                  <c:v>5.4116613746086175</c:v>
                </c:pt>
                <c:pt idx="20">
                  <c:v>5.2239581464888634</c:v>
                </c:pt>
                <c:pt idx="21">
                  <c:v>5.0420880363430083</c:v>
                </c:pt>
                <c:pt idx="22">
                  <c:v>4.8659136417489117</c:v>
                </c:pt>
                <c:pt idx="23">
                  <c:v>4.6952977168975512</c:v>
                </c:pt>
                <c:pt idx="24">
                  <c:v>4.5301034425695619</c:v>
                </c:pt>
                <c:pt idx="25">
                  <c:v>4.3701946735778572</c:v>
                </c:pt>
                <c:pt idx="26">
                  <c:v>4.2154361647840268</c:v>
                </c:pt>
                <c:pt idx="27">
                  <c:v>4.0656937767852686</c:v>
                </c:pt>
                <c:pt idx="28">
                  <c:v>3.920834662352529</c:v>
                </c:pt>
                <c:pt idx="29">
                  <c:v>3.780727434680105</c:v>
                </c:pt>
                <c:pt idx="30">
                  <c:v>3.6452423184828215</c:v>
                </c:pt>
                <c:pt idx="31">
                  <c:v>3.5142512849496486</c:v>
                </c:pt>
                <c:pt idx="32">
                  <c:v>3.3876281715328744</c:v>
                </c:pt>
                <c:pt idx="33">
                  <c:v>3.2652487875201146</c:v>
                </c:pt>
                <c:pt idx="34">
                  <c:v>3.1469910063030864</c:v>
                </c:pt>
                <c:pt idx="35">
                  <c:v>3.0327348452224916</c:v>
                </c:pt>
                <c:pt idx="36">
                  <c:v>2.922362533833005</c:v>
                </c:pt>
                <c:pt idx="37">
                  <c:v>2.815758571396509</c:v>
                </c:pt>
                <c:pt idx="38">
                  <c:v>2.7128097743756423</c:v>
                </c:pt>
                <c:pt idx="39">
                  <c:v>2.6134053146637388</c:v>
                </c:pt>
                <c:pt idx="40">
                  <c:v>2.5174367492514631</c:v>
                </c:pt>
                <c:pt idx="41">
                  <c:v>2.4247980419951332</c:v>
                </c:pt>
                <c:pt idx="42">
                  <c:v>2.335385578117037</c:v>
                </c:pt>
                <c:pt idx="43">
                  <c:v>2.2490981720340391</c:v>
                </c:pt>
                <c:pt idx="44">
                  <c:v>2.1658370690776847</c:v>
                </c:pt>
                <c:pt idx="45">
                  <c:v>2.0855059416367947</c:v>
                </c:pt>
                <c:pt idx="46">
                  <c:v>2.0080108802223822</c:v>
                </c:pt>
                <c:pt idx="47">
                  <c:v>1.9332603799245907</c:v>
                </c:pt>
                <c:pt idx="48">
                  <c:v>1.8611653227023806</c:v>
                </c:pt>
                <c:pt idx="49">
                  <c:v>1.7916389559187895</c:v>
                </c:pt>
                <c:pt idx="50">
                  <c:v>1.7245968675079082</c:v>
                </c:pt>
                <c:pt idx="51">
                  <c:v>1.6599569581341569</c:v>
                </c:pt>
                <c:pt idx="52">
                  <c:v>1.5976394106800602</c:v>
                </c:pt>
                <c:pt idx="53">
                  <c:v>1.5375666573755045</c:v>
                </c:pt>
                <c:pt idx="54">
                  <c:v>1.4796633448593575</c:v>
                </c:pt>
                <c:pt idx="55">
                  <c:v>1.423856297443389</c:v>
                </c:pt>
                <c:pt idx="56">
                  <c:v>1.3700744788285508</c:v>
                </c:pt>
                <c:pt idx="57">
                  <c:v>1.3182489525048844</c:v>
                </c:pt>
                <c:pt idx="58">
                  <c:v>1.26831284104859</c:v>
                </c:pt>
                <c:pt idx="59">
                  <c:v>1.2202012845130241</c:v>
                </c:pt>
                <c:pt idx="60">
                  <c:v>1.1738513980946428</c:v>
                </c:pt>
                <c:pt idx="61">
                  <c:v>1.1292022292400705</c:v>
                </c:pt>
                <c:pt idx="62">
                  <c:v>1.0861947143465469</c:v>
                </c:pt>
                <c:pt idx="63">
                  <c:v>1.0447716351949379</c:v>
                </c:pt>
                <c:pt idx="64">
                  <c:v>1.0048775752422636</c:v>
                </c:pt>
                <c:pt idx="65">
                  <c:v>0.96645887588923929</c:v>
                </c:pt>
                <c:pt idx="66">
                  <c:v>0.92946359282763458</c:v>
                </c:pt>
                <c:pt idx="67">
                  <c:v>0.8938414525622721</c:v>
                </c:pt>
                <c:pt idx="68">
                  <c:v>0.85954380919318296</c:v>
                </c:pt>
                <c:pt idx="69">
                  <c:v>0.82652360153477467</c:v>
                </c:pt>
                <c:pt idx="70">
                  <c:v>0.79473531064082559</c:v>
                </c:pt>
                <c:pt idx="71">
                  <c:v>0.76413491779663589</c:v>
                </c:pt>
                <c:pt idx="72">
                  <c:v>0.73467986303274357</c:v>
                </c:pt>
                <c:pt idx="73">
                  <c:v>0.70632900420819422</c:v>
                </c:pt>
                <c:pt idx="74">
                  <c:v>0.67904257670542001</c:v>
                </c:pt>
                <c:pt idx="75">
                  <c:v>0.6527821537733024</c:v>
                </c:pt>
                <c:pt idx="76">
                  <c:v>0.62751060754994414</c:v>
                </c:pt>
                <c:pt idx="77">
                  <c:v>0.60319207079201775</c:v>
                </c:pt>
                <c:pt idx="78">
                  <c:v>0.57979189933328679</c:v>
                </c:pt>
                <c:pt idx="79">
                  <c:v>0.55727663529096316</c:v>
                </c:pt>
                <c:pt idx="80">
                  <c:v>0.53561397103497399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85F-428A-9D38-5575ADB5B6D2}"/>
            </c:ext>
          </c:extLst>
        </c:ser>
        <c:ser>
          <c:idx val="2"/>
          <c:order val="2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DATA!$A$6:$A$45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DATA!$E$6:$E$45</c:f>
              <c:numCache>
                <c:formatCode>0.00</c:formatCode>
                <c:ptCount val="40"/>
                <c:pt idx="0">
                  <c:v>5.2937108504999992</c:v>
                </c:pt>
                <c:pt idx="1">
                  <c:v>5.1401467964999998</c:v>
                </c:pt>
                <c:pt idx="2">
                  <c:v>5.0989871834999994</c:v>
                </c:pt>
                <c:pt idx="3">
                  <c:v>5.1134103995000002</c:v>
                </c:pt>
                <c:pt idx="4">
                  <c:v>5.2799594584999996</c:v>
                </c:pt>
                <c:pt idx="5">
                  <c:v>5.4536993435000003</c:v>
                </c:pt>
                <c:pt idx="6">
                  <c:v>5.5755735529999999</c:v>
                </c:pt>
                <c:pt idx="7">
                  <c:v>5.7367767475000004</c:v>
                </c:pt>
                <c:pt idx="8">
                  <c:v>5.9518928015000006</c:v>
                </c:pt>
                <c:pt idx="9">
                  <c:v>6.0615694834999996</c:v>
                </c:pt>
                <c:pt idx="10">
                  <c:v>6.1343808609999995</c:v>
                </c:pt>
                <c:pt idx="11">
                  <c:v>6.232780022</c:v>
                </c:pt>
                <c:pt idx="12">
                  <c:v>6.1019019855000005</c:v>
                </c:pt>
                <c:pt idx="13">
                  <c:v>6.1303326064999997</c:v>
                </c:pt>
                <c:pt idx="14">
                  <c:v>6.2043282675000002</c:v>
                </c:pt>
                <c:pt idx="15">
                  <c:v>6.3364727999999992</c:v>
                </c:pt>
                <c:pt idx="16">
                  <c:v>6.5060465069999998</c:v>
                </c:pt>
                <c:pt idx="17">
                  <c:v>6.5791928214999995</c:v>
                </c:pt>
                <c:pt idx="18">
                  <c:v>6.5784082564999995</c:v>
                </c:pt>
                <c:pt idx="19">
                  <c:v>6.614430561499999</c:v>
                </c:pt>
                <c:pt idx="20">
                  <c:v>6.7943158490000002</c:v>
                </c:pt>
                <c:pt idx="21">
                  <c:v>6.903404289</c:v>
                </c:pt>
                <c:pt idx="22">
                  <c:v>7.0329140509999997</c:v>
                </c:pt>
                <c:pt idx="23">
                  <c:v>7.3965392324999994</c:v>
                </c:pt>
                <c:pt idx="24">
                  <c:v>7.756658593</c:v>
                </c:pt>
                <c:pt idx="25">
                  <c:v>8.0344933889999997</c:v>
                </c:pt>
                <c:pt idx="26">
                  <c:v>8.3129977484999991</c:v>
                </c:pt>
                <c:pt idx="27">
                  <c:v>8.5219490829999991</c:v>
                </c:pt>
                <c:pt idx="28">
                  <c:v>8.7474461720000001</c:v>
                </c:pt>
                <c:pt idx="29">
                  <c:v>8.6421936524999996</c:v>
                </c:pt>
                <c:pt idx="30">
                  <c:v>9.0852755670000001</c:v>
                </c:pt>
                <c:pt idx="31">
                  <c:v>9.4198398435000001</c:v>
                </c:pt>
                <c:pt idx="32">
                  <c:v>9.5799498984999989</c:v>
                </c:pt>
                <c:pt idx="33">
                  <c:v>9.6609607900000007</c:v>
                </c:pt>
                <c:pt idx="34">
                  <c:v>9.7371174419999988</c:v>
                </c:pt>
                <c:pt idx="35">
                  <c:v>9.6095651100000001</c:v>
                </c:pt>
                <c:pt idx="36">
                  <c:v>9.6125579749999996</c:v>
                </c:pt>
                <c:pt idx="37">
                  <c:v>9.7424532999999993</c:v>
                </c:pt>
                <c:pt idx="38">
                  <c:v>9.9398776489999996</c:v>
                </c:pt>
                <c:pt idx="39">
                  <c:v>9.9456222160000003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85F-428A-9D38-5575ADB5B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EMISSIONS (GtC/yr)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GMSTC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0.13155786561162613"/>
          <c:w val="0.683054052695515"/>
          <c:h val="0.74650220446582105"/>
        </c:manualLayout>
      </c:layout>
      <c:scatterChart>
        <c:scatterStyle val="smoothMarker"/>
        <c:varyColors val="0"/>
        <c:ser>
          <c:idx val="1"/>
          <c:order val="0"/>
          <c:tx>
            <c:v>BAU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BAU!$F$5:$F$125</c:f>
              <c:numCache>
                <c:formatCode>0.000</c:formatCode>
                <c:ptCount val="121"/>
                <c:pt idx="0">
                  <c:v>0.46900489396411088</c:v>
                </c:pt>
                <c:pt idx="1">
                  <c:v>0.48147622947360341</c:v>
                </c:pt>
                <c:pt idx="2">
                  <c:v>0.49412036784891517</c:v>
                </c:pt>
                <c:pt idx="3">
                  <c:v>0.50694040113559002</c:v>
                </c:pt>
                <c:pt idx="4">
                  <c:v>0.51993947670664376</c:v>
                </c:pt>
                <c:pt idx="5">
                  <c:v>0.53312079825256486</c:v>
                </c:pt>
                <c:pt idx="6">
                  <c:v>0.54648762678903051</c:v>
                </c:pt>
                <c:pt idx="7">
                  <c:v>0.56004328168265405</c:v>
                </c:pt>
                <c:pt idx="8">
                  <c:v>0.57379114169508683</c:v>
                </c:pt>
                <c:pt idx="9">
                  <c:v>0.58773464604580195</c:v>
                </c:pt>
                <c:pt idx="10">
                  <c:v>0.60187729549389601</c:v>
                </c:pt>
                <c:pt idx="11">
                  <c:v>0.61622265343924676</c:v>
                </c:pt>
                <c:pt idx="12">
                  <c:v>0.63077434704337565</c:v>
                </c:pt>
                <c:pt idx="13">
                  <c:v>0.64553606837036559</c:v>
                </c:pt>
                <c:pt idx="14">
                  <c:v>0.66051157554819384</c:v>
                </c:pt>
                <c:pt idx="15">
                  <c:v>0.67570469395084565</c:v>
                </c:pt>
                <c:pt idx="16">
                  <c:v>0.69111931740157939</c:v>
                </c:pt>
                <c:pt idx="17">
                  <c:v>0.70675940939772275</c:v>
                </c:pt>
                <c:pt idx="18">
                  <c:v>0.72262900435738486</c:v>
                </c:pt>
                <c:pt idx="19">
                  <c:v>0.73873220888847591</c:v>
                </c:pt>
                <c:pt idx="20">
                  <c:v>0.75507320308043469</c:v>
                </c:pt>
                <c:pt idx="21">
                  <c:v>0.77165624181906889</c:v>
                </c:pt>
                <c:pt idx="22">
                  <c:v>0.78848565612492294</c:v>
                </c:pt>
                <c:pt idx="23">
                  <c:v>0.80556585451559382</c:v>
                </c:pt>
                <c:pt idx="24">
                  <c:v>0.82290132439242369</c:v>
                </c:pt>
                <c:pt idx="25">
                  <c:v>0.84049663345200454</c:v>
                </c:pt>
                <c:pt idx="26">
                  <c:v>0.85835643112294047</c:v>
                </c:pt>
                <c:pt idx="27">
                  <c:v>0.87648545002831779</c:v>
                </c:pt>
                <c:pt idx="28">
                  <c:v>0.8948885074743449</c:v>
                </c:pt>
                <c:pt idx="29">
                  <c:v>0.91357050696562792</c:v>
                </c:pt>
                <c:pt idx="30">
                  <c:v>0.93253643974756106</c:v>
                </c:pt>
                <c:pt idx="31">
                  <c:v>0.951791386376314</c:v>
                </c:pt>
                <c:pt idx="32">
                  <c:v>0.97134051831691459</c:v>
                </c:pt>
                <c:pt idx="33">
                  <c:v>0.99118909956992385</c:v>
                </c:pt>
                <c:pt idx="34">
                  <c:v>1.0113424883272195</c:v>
                </c:pt>
                <c:pt idx="35">
                  <c:v>1.0318049724727718</c:v>
                </c:pt>
                <c:pt idx="36">
                  <c:v>1.0525799205131099</c:v>
                </c:pt>
                <c:pt idx="37">
                  <c:v>1.0736706517154797</c:v>
                </c:pt>
                <c:pt idx="38">
                  <c:v>1.0950804318890297</c:v>
                </c:pt>
                <c:pt idx="39">
                  <c:v>1.1168124690601828</c:v>
                </c:pt>
                <c:pt idx="40">
                  <c:v>1.1388699090443319</c:v>
                </c:pt>
                <c:pt idx="41">
                  <c:v>1.1612558309163368</c:v>
                </c:pt>
                <c:pt idx="42">
                  <c:v>1.1839732423826557</c:v>
                </c:pt>
                <c:pt idx="43">
                  <c:v>1.2070250750583043</c:v>
                </c:pt>
                <c:pt idx="44">
                  <c:v>1.2304141796522181</c:v>
                </c:pt>
                <c:pt idx="45">
                  <c:v>1.2541433210649746</c:v>
                </c:pt>
                <c:pt idx="46">
                  <c:v>1.2782151734032428</c:v>
                </c:pt>
                <c:pt idx="47">
                  <c:v>1.3026323149157271</c:v>
                </c:pt>
                <c:pt idx="48">
                  <c:v>1.327397222855806</c:v>
                </c:pt>
                <c:pt idx="49">
                  <c:v>1.3525122682764794</c:v>
                </c:pt>
                <c:pt idx="50">
                  <c:v>1.3779797107636917</c:v>
                </c:pt>
                <c:pt idx="51">
                  <c:v>1.4038016931145283</c:v>
                </c:pt>
                <c:pt idx="52">
                  <c:v>1.4299802359672413</c:v>
                </c:pt>
                <c:pt idx="53">
                  <c:v>1.4565172323905071</c:v>
                </c:pt>
                <c:pt idx="54">
                  <c:v>1.4834144424397788</c:v>
                </c:pt>
                <c:pt idx="55">
                  <c:v>1.5106734876890482</c:v>
                </c:pt>
                <c:pt idx="56">
                  <c:v>1.5382958457467921</c:v>
                </c:pt>
                <c:pt idx="57">
                  <c:v>1.5662828447653308</c:v>
                </c:pt>
                <c:pt idx="58">
                  <c:v>1.5946356579532703</c:v>
                </c:pt>
                <c:pt idx="59">
                  <c:v>1.6233552981011519</c:v>
                </c:pt>
                <c:pt idx="60">
                  <c:v>1.6524426121308557</c:v>
                </c:pt>
                <c:pt idx="61">
                  <c:v>1.6818982756797394</c:v>
                </c:pt>
                <c:pt idx="62">
                  <c:v>1.7117227877308927</c:v>
                </c:pt>
                <c:pt idx="63">
                  <c:v>1.741916465301296</c:v>
                </c:pt>
                <c:pt idx="64">
                  <c:v>1.7724794382000326</c:v>
                </c:pt>
                <c:pt idx="65">
                  <c:v>1.8034116438690808</c:v>
                </c:pt>
                <c:pt idx="66">
                  <c:v>1.834712822319525</c:v>
                </c:pt>
                <c:pt idx="67">
                  <c:v>1.8663825111763541</c:v>
                </c:pt>
                <c:pt idx="68">
                  <c:v>1.8984200408452774</c:v>
                </c:pt>
                <c:pt idx="69">
                  <c:v>1.9308245298152555</c:v>
                </c:pt>
                <c:pt idx="70">
                  <c:v>1.9635948801106446</c:v>
                </c:pt>
                <c:pt idx="71">
                  <c:v>1.9967297729070448</c:v>
                </c:pt>
                <c:pt idx="72">
                  <c:v>2.0302276643250798</c:v>
                </c:pt>
                <c:pt idx="73">
                  <c:v>2.064086781416433</c:v>
                </c:pt>
                <c:pt idx="74">
                  <c:v>2.098305118356532</c:v>
                </c:pt>
                <c:pt idx="75">
                  <c:v>2.1328804328582751</c:v>
                </c:pt>
                <c:pt idx="76">
                  <c:v>2.167810242821155</c:v>
                </c:pt>
                <c:pt idx="77">
                  <c:v>2.2030918232300638</c:v>
                </c:pt>
                <c:pt idx="78">
                  <c:v>2.2387222033178973</c:v>
                </c:pt>
                <c:pt idx="79">
                  <c:v>2.2746981640059083</c:v>
                </c:pt>
                <c:pt idx="80">
                  <c:v>2.3110162356354853</c:v>
                </c:pt>
                <c:pt idx="81">
                  <c:v>2.3476726960047474</c:v>
                </c:pt>
                <c:pt idx="82">
                  <c:v>2.3846635687229574</c:v>
                </c:pt>
                <c:pt idx="83">
                  <c:v>2.4219846218953491</c:v>
                </c:pt>
                <c:pt idx="84">
                  <c:v>2.4596313671504708</c:v>
                </c:pt>
                <c:pt idx="85">
                  <c:v>2.4975990590215913</c:v>
                </c:pt>
                <c:pt idx="86">
                  <c:v>2.5358826946931297</c:v>
                </c:pt>
                <c:pt idx="87">
                  <c:v>2.5744770141223809</c:v>
                </c:pt>
                <c:pt idx="88">
                  <c:v>2.613376500546098</c:v>
                </c:pt>
                <c:pt idx="89">
                  <c:v>2.6525753813806956</c:v>
                </c:pt>
                <c:pt idx="90">
                  <c:v>2.6920676295240065</c:v>
                </c:pt>
                <c:pt idx="91">
                  <c:v>2.7318469650656114</c:v>
                </c:pt>
                <c:pt idx="92">
                  <c:v>2.7719068574118233</c:v>
                </c:pt>
                <c:pt idx="93">
                  <c:v>2.8122405278303959</c:v>
                </c:pt>
                <c:pt idx="94">
                  <c:v>2.852840952418974</c:v>
                </c:pt>
                <c:pt idx="95">
                  <c:v>2.8937008655002074</c:v>
                </c:pt>
                <c:pt idx="96">
                  <c:v>2.9348127634453185</c:v>
                </c:pt>
                <c:pt idx="97">
                  <c:v>2.9761689089267152</c:v>
                </c:pt>
                <c:pt idx="98">
                  <c:v>3.0177613355990598</c:v>
                </c:pt>
                <c:pt idx="99">
                  <c:v>3.059581853206939</c:v>
                </c:pt>
                <c:pt idx="100">
                  <c:v>3.101622053116035</c:v>
                </c:pt>
                <c:pt idx="101">
                  <c:v>3.1438733142634017</c:v>
                </c:pt>
                <c:pt idx="102">
                  <c:v>3.1863268095211636</c:v>
                </c:pt>
                <c:pt idx="103">
                  <c:v>3.2289735124666477</c:v>
                </c:pt>
                <c:pt idx="104">
                  <c:v>3.2718042045506497</c:v>
                </c:pt>
                <c:pt idx="105">
                  <c:v>3.3148094826542436</c:v>
                </c:pt>
                <c:pt idx="106">
                  <c:v>3.357979767023235</c:v>
                </c:pt>
                <c:pt idx="107">
                  <c:v>3.4013053095681096</c:v>
                </c:pt>
                <c:pt idx="108">
                  <c:v>3.4447762025160431</c:v>
                </c:pt>
                <c:pt idx="109">
                  <c:v>3.4883823874003501</c:v>
                </c:pt>
                <c:pt idx="110">
                  <c:v>3.5321136643715341</c:v>
                </c:pt>
                <c:pt idx="111">
                  <c:v>3.5759597018129656</c:v>
                </c:pt>
                <c:pt idx="112">
                  <c:v>3.619910046243124</c:v>
                </c:pt>
                <c:pt idx="113">
                  <c:v>3.6639541324852796</c:v>
                </c:pt>
                <c:pt idx="114">
                  <c:v>3.7080812940845127</c:v>
                </c:pt>
                <c:pt idx="115">
                  <c:v>3.7522807739510529</c:v>
                </c:pt>
                <c:pt idx="116">
                  <c:v>3.7965417352080544</c:v>
                </c:pt>
                <c:pt idx="117">
                  <c:v>3.8408532722211621</c:v>
                </c:pt>
                <c:pt idx="118">
                  <c:v>3.8852044217865211</c:v>
                </c:pt>
                <c:pt idx="119">
                  <c:v>3.9295841744532556</c:v>
                </c:pt>
                <c:pt idx="120">
                  <c:v>3.9739814859559388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50-4E60-8B95-1E0371DE8980}"/>
            </c:ext>
          </c:extLst>
        </c:ser>
        <c:ser>
          <c:idx val="5"/>
          <c:order val="1"/>
          <c:tx>
            <c:v>DECARBONISED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DECARBONISATION!$A$7:$A$87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DECARBONISATION!$M$7:$M$87</c:f>
              <c:numCache>
                <c:formatCode>0.000</c:formatCode>
                <c:ptCount val="81"/>
                <c:pt idx="0">
                  <c:v>1.1388699090443319</c:v>
                </c:pt>
                <c:pt idx="1">
                  <c:v>1.1609273490284813</c:v>
                </c:pt>
                <c:pt idx="2">
                  <c:v>1.1823807633871941</c:v>
                </c:pt>
                <c:pt idx="3">
                  <c:v>1.2032450003279114</c:v>
                </c:pt>
                <c:pt idx="4">
                  <c:v>1.2235348109349489</c:v>
                </c:pt>
                <c:pt idx="5">
                  <c:v>1.2432648294530437</c:v>
                </c:pt>
                <c:pt idx="6">
                  <c:v>1.2624495551721355</c:v>
                </c:pt>
                <c:pt idx="7">
                  <c:v>1.2811033358539989</c:v>
                </c:pt>
                <c:pt idx="8">
                  <c:v>1.2992403526394454</c:v>
                </c:pt>
                <c:pt idx="9">
                  <c:v>1.3168746063734473</c:v>
                </c:pt>
                <c:pt idx="10">
                  <c:v>1.3340199052846751</c:v>
                </c:pt>
                <c:pt idx="11">
                  <c:v>1.350689853955513</c:v>
                </c:pt>
                <c:pt idx="12">
                  <c:v>1.3668978435185934</c:v>
                </c:pt>
                <c:pt idx="13">
                  <c:v>1.3826570430162333</c:v>
                </c:pt>
                <c:pt idx="14">
                  <c:v>1.3979803918597964</c:v>
                </c:pt>
                <c:pt idx="15">
                  <c:v>1.4128805933269435</c:v>
                </c:pt>
                <c:pt idx="16">
                  <c:v>1.4273701090358919</c:v>
                </c:pt>
                <c:pt idx="17">
                  <c:v>1.4414611543371898</c:v>
                </c:pt>
                <c:pt idx="18">
                  <c:v>1.455165694565054</c:v>
                </c:pt>
                <c:pt idx="19">
                  <c:v>1.468495442092022</c:v>
                </c:pt>
                <c:pt idx="20">
                  <c:v>1.4814618541324784</c:v>
                </c:pt>
                <c:pt idx="21">
                  <c:v>1.494076131242531</c:v>
                </c:pt>
                <c:pt idx="22">
                  <c:v>1.5063492164656866</c:v>
                </c:pt>
                <c:pt idx="23">
                  <c:v>1.518291795075819</c:v>
                </c:pt>
                <c:pt idx="24">
                  <c:v>1.5299142948709776</c:v>
                </c:pt>
                <c:pt idx="25">
                  <c:v>1.5412268869736776</c:v>
                </c:pt>
                <c:pt idx="26">
                  <c:v>1.5522394870953979</c:v>
                </c:pt>
                <c:pt idx="27">
                  <c:v>1.5629617572250907</c:v>
                </c:pt>
                <c:pt idx="28">
                  <c:v>1.5734031077035622</c:v>
                </c:pt>
                <c:pt idx="29">
                  <c:v>1.5835726996476165</c:v>
                </c:pt>
                <c:pt idx="30">
                  <c:v>1.5934794476898386</c:v>
                </c:pt>
                <c:pt idx="31">
                  <c:v>1.6031320230018373</c:v>
                </c:pt>
                <c:pt idx="32">
                  <c:v>1.6125388565706662</c:v>
                </c:pt>
                <c:pt idx="33">
                  <c:v>1.6217081426999693</c:v>
                </c:pt>
                <c:pt idx="34">
                  <c:v>1.6306478427091833</c:v>
                </c:pt>
                <c:pt idx="35">
                  <c:v>1.6393656888058368</c:v>
                </c:pt>
                <c:pt idx="36">
                  <c:v>1.6478691881076408</c:v>
                </c:pt>
                <c:pt idx="37">
                  <c:v>1.6561656267926459</c:v>
                </c:pt>
                <c:pt idx="38">
                  <c:v>1.6642620743572558</c:v>
                </c:pt>
                <c:pt idx="39">
                  <c:v>1.6721653879633438</c:v>
                </c:pt>
                <c:pt idx="40">
                  <c:v>1.6798822168570851</c:v>
                </c:pt>
                <c:pt idx="41">
                  <c:v>1.6874190068434458</c:v>
                </c:pt>
                <c:pt idx="42">
                  <c:v>1.6947820048015119</c:v>
                </c:pt>
                <c:pt idx="43">
                  <c:v>1.7019772632270167</c:v>
                </c:pt>
                <c:pt idx="44">
                  <c:v>1.7090106447895601</c:v>
                </c:pt>
                <c:pt idx="45">
                  <c:v>1.7158878268930502</c:v>
                </c:pt>
                <c:pt idx="46">
                  <c:v>1.7226143062289103</c:v>
                </c:pt>
                <c:pt idx="47">
                  <c:v>1.729195403312525</c:v>
                </c:pt>
                <c:pt idx="48">
                  <c:v>1.735636266994276</c:v>
                </c:pt>
                <c:pt idx="49">
                  <c:v>1.7419418789373555</c:v>
                </c:pt>
                <c:pt idx="50">
                  <c:v>1.7481170580553107</c:v>
                </c:pt>
                <c:pt idx="51">
                  <c:v>1.7541664649030009</c:v>
                </c:pt>
                <c:pt idx="52">
                  <c:v>1.7600946060153242</c:v>
                </c:pt>
                <c:pt idx="53">
                  <c:v>1.7659058381887043</c:v>
                </c:pt>
                <c:pt idx="54">
                  <c:v>1.7716043727009096</c:v>
                </c:pt>
                <c:pt idx="55">
                  <c:v>1.7771942794653275</c:v>
                </c:pt>
                <c:pt idx="56">
                  <c:v>1.7826794911163226</c:v>
                </c:pt>
                <c:pt idx="57">
                  <c:v>1.7880638070227708</c:v>
                </c:pt>
                <c:pt idx="58">
                  <c:v>1.7933508972273069</c:v>
                </c:pt>
                <c:pt idx="59">
                  <c:v>1.7985443063092088</c:v>
                </c:pt>
                <c:pt idx="60">
                  <c:v>1.8036474571692249</c:v>
                </c:pt>
                <c:pt idx="61">
                  <c:v>1.8086636547349815</c:v>
                </c:pt>
                <c:pt idx="62">
                  <c:v>1.8135960895859213</c:v>
                </c:pt>
                <c:pt idx="63">
                  <c:v>1.8184478414970118</c:v>
                </c:pt>
                <c:pt idx="64">
                  <c:v>1.8232218829007218</c:v>
                </c:pt>
                <c:pt idx="65">
                  <c:v>1.8279210822670002</c:v>
                </c:pt>
                <c:pt idx="66">
                  <c:v>1.8325482074012132</c:v>
                </c:pt>
                <c:pt idx="67">
                  <c:v>1.8371059286601885</c:v>
                </c:pt>
                <c:pt idx="68">
                  <c:v>1.8415968220866918</c:v>
                </c:pt>
                <c:pt idx="69">
                  <c:v>1.846023372462829</c:v>
                </c:pt>
                <c:pt idx="70">
                  <c:v>1.8503879762830002</c:v>
                </c:pt>
                <c:pt idx="71">
                  <c:v>1.8546929446471714</c:v>
                </c:pt>
                <c:pt idx="72">
                  <c:v>1.8589405060753379</c:v>
                </c:pt>
                <c:pt idx="73">
                  <c:v>1.8631328092441595</c:v>
                </c:pt>
                <c:pt idx="74">
                  <c:v>1.867271925646834</c:v>
                </c:pt>
                <c:pt idx="75">
                  <c:v>1.8713598521773582</c:v>
                </c:pt>
                <c:pt idx="76">
                  <c:v>1.8753985136403912</c:v>
                </c:pt>
                <c:pt idx="77">
                  <c:v>1.8793897651879972</c:v>
                </c:pt>
                <c:pt idx="78">
                  <c:v>1.8833353946845892</c:v>
                </c:pt>
                <c:pt idx="79">
                  <c:v>1.8872371250014459</c:v>
                </c:pt>
                <c:pt idx="80">
                  <c:v>1.8910966162422038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50-4E60-8B95-1E0371DE8980}"/>
            </c:ext>
          </c:extLst>
        </c:ser>
        <c:ser>
          <c:idx val="0"/>
          <c:order val="2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DATA!$A$6:$A$45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DATA!$F$6:$F$45</c:f>
              <c:numCache>
                <c:formatCode>0.000</c:formatCode>
                <c:ptCount val="40"/>
                <c:pt idx="0">
                  <c:v>0.51300000000000001</c:v>
                </c:pt>
                <c:pt idx="1">
                  <c:v>0.56099999999999994</c:v>
                </c:pt>
                <c:pt idx="2">
                  <c:v>0.432</c:v>
                </c:pt>
                <c:pt idx="3">
                  <c:v>0.61499999999999999</c:v>
                </c:pt>
                <c:pt idx="4">
                  <c:v>0.40699999999999997</c:v>
                </c:pt>
                <c:pt idx="5">
                  <c:v>0.39100000000000001</c:v>
                </c:pt>
                <c:pt idx="6">
                  <c:v>0.46599999999999997</c:v>
                </c:pt>
                <c:pt idx="7">
                  <c:v>0.61299999999999999</c:v>
                </c:pt>
                <c:pt idx="8">
                  <c:v>0.61899999999999999</c:v>
                </c:pt>
                <c:pt idx="9">
                  <c:v>0.53899999999999992</c:v>
                </c:pt>
                <c:pt idx="10">
                  <c:v>0.71699999999999997</c:v>
                </c:pt>
                <c:pt idx="11">
                  <c:v>0.67500000000000004</c:v>
                </c:pt>
                <c:pt idx="12">
                  <c:v>0.52600000000000002</c:v>
                </c:pt>
                <c:pt idx="13">
                  <c:v>0.56899999999999995</c:v>
                </c:pt>
                <c:pt idx="14">
                  <c:v>0.629</c:v>
                </c:pt>
                <c:pt idx="15">
                  <c:v>0.746</c:v>
                </c:pt>
                <c:pt idx="16">
                  <c:v>0.60399999999999998</c:v>
                </c:pt>
                <c:pt idx="17">
                  <c:v>0.81099999999999994</c:v>
                </c:pt>
                <c:pt idx="18">
                  <c:v>0.96</c:v>
                </c:pt>
                <c:pt idx="19">
                  <c:v>0.72699999999999998</c:v>
                </c:pt>
                <c:pt idx="20">
                  <c:v>0.71499999999999997</c:v>
                </c:pt>
                <c:pt idx="21">
                  <c:v>0.86199999999999999</c:v>
                </c:pt>
                <c:pt idx="22">
                  <c:v>0.91700000000000004</c:v>
                </c:pt>
                <c:pt idx="23">
                  <c:v>0.92599999999999993</c:v>
                </c:pt>
                <c:pt idx="24">
                  <c:v>0.86799999999999999</c:v>
                </c:pt>
                <c:pt idx="25">
                  <c:v>0.96599999999999997</c:v>
                </c:pt>
                <c:pt idx="26">
                  <c:v>0.92700000000000005</c:v>
                </c:pt>
                <c:pt idx="27">
                  <c:v>0.91199999999999992</c:v>
                </c:pt>
                <c:pt idx="28">
                  <c:v>0.81600000000000006</c:v>
                </c:pt>
                <c:pt idx="29">
                  <c:v>0.92700000000000005</c:v>
                </c:pt>
                <c:pt idx="30">
                  <c:v>0.98100000000000009</c:v>
                </c:pt>
                <c:pt idx="31">
                  <c:v>0.84599999999999997</c:v>
                </c:pt>
                <c:pt idx="32">
                  <c:v>0.89100000000000001</c:v>
                </c:pt>
                <c:pt idx="33">
                  <c:v>0.93500000000000005</c:v>
                </c:pt>
                <c:pt idx="34">
                  <c:v>1</c:v>
                </c:pt>
                <c:pt idx="35">
                  <c:v>1.1839999999999999</c:v>
                </c:pt>
                <c:pt idx="36">
                  <c:v>1.218</c:v>
                </c:pt>
                <c:pt idx="37">
                  <c:v>1.0980000000000001</c:v>
                </c:pt>
                <c:pt idx="38">
                  <c:v>1.018</c:v>
                </c:pt>
                <c:pt idx="39">
                  <c:v>1.157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50-4E60-8B95-1E0371DE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GMSTC (</a:t>
                </a:r>
                <a:r>
                  <a:rPr lang="en-GB">
                    <a:latin typeface="Calibri" panose="020F0502020204030204" pitchFamily="34" charset="0"/>
                    <a:cs typeface="Calibri" panose="020F0502020204030204" pitchFamily="34" charset="0"/>
                  </a:rPr>
                  <a:t>°C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GROWTH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tx>
            <c:v>BAU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BAU!$I$5:$I$125</c:f>
              <c:numCache>
                <c:formatCode>0.00</c:formatCode>
                <c:ptCount val="121"/>
                <c:pt idx="0">
                  <c:v>2.9999999999999956</c:v>
                </c:pt>
                <c:pt idx="1">
                  <c:v>3.0000000000000089</c:v>
                </c:pt>
                <c:pt idx="2">
                  <c:v>2.999999999999996</c:v>
                </c:pt>
                <c:pt idx="3">
                  <c:v>2.9999999999999876</c:v>
                </c:pt>
                <c:pt idx="4">
                  <c:v>3.0000000000000075</c:v>
                </c:pt>
                <c:pt idx="5">
                  <c:v>2.9999999999999956</c:v>
                </c:pt>
                <c:pt idx="6">
                  <c:v>3.0000000000000164</c:v>
                </c:pt>
                <c:pt idx="7">
                  <c:v>2.9999999999999685</c:v>
                </c:pt>
                <c:pt idx="8">
                  <c:v>3.0000000000000071</c:v>
                </c:pt>
                <c:pt idx="9">
                  <c:v>2.9999999999999973</c:v>
                </c:pt>
                <c:pt idx="10">
                  <c:v>2.9999999999999982</c:v>
                </c:pt>
                <c:pt idx="11">
                  <c:v>2.9999999999999982</c:v>
                </c:pt>
                <c:pt idx="12">
                  <c:v>3.00000000000002</c:v>
                </c:pt>
                <c:pt idx="13">
                  <c:v>3.0000000000000027</c:v>
                </c:pt>
                <c:pt idx="14">
                  <c:v>2.9999999999999853</c:v>
                </c:pt>
                <c:pt idx="15">
                  <c:v>3.0000000000000049</c:v>
                </c:pt>
                <c:pt idx="16">
                  <c:v>2.9999999999999964</c:v>
                </c:pt>
                <c:pt idx="17">
                  <c:v>2.9999999999999782</c:v>
                </c:pt>
                <c:pt idx="18">
                  <c:v>3.0000000000000036</c:v>
                </c:pt>
                <c:pt idx="19">
                  <c:v>3.0000000000000031</c:v>
                </c:pt>
                <c:pt idx="20">
                  <c:v>2.9999999999999996</c:v>
                </c:pt>
                <c:pt idx="21">
                  <c:v>3.0000000000000075</c:v>
                </c:pt>
                <c:pt idx="22">
                  <c:v>2.9999999999999973</c:v>
                </c:pt>
                <c:pt idx="23">
                  <c:v>3.000000000000008</c:v>
                </c:pt>
                <c:pt idx="24">
                  <c:v>2.9999999999999907</c:v>
                </c:pt>
                <c:pt idx="25">
                  <c:v>3.0000000000000036</c:v>
                </c:pt>
                <c:pt idx="26">
                  <c:v>3.0000000000000098</c:v>
                </c:pt>
                <c:pt idx="27">
                  <c:v>3.0000000000000018</c:v>
                </c:pt>
                <c:pt idx="28">
                  <c:v>3.0000000000000187</c:v>
                </c:pt>
                <c:pt idx="29">
                  <c:v>2.999999999999992</c:v>
                </c:pt>
                <c:pt idx="30">
                  <c:v>3.0000000000000284</c:v>
                </c:pt>
                <c:pt idx="31">
                  <c:v>2.9999999999999907</c:v>
                </c:pt>
                <c:pt idx="32">
                  <c:v>3.0000000000000018</c:v>
                </c:pt>
                <c:pt idx="33">
                  <c:v>3.0000000000000178</c:v>
                </c:pt>
                <c:pt idx="34">
                  <c:v>2.9886575116727792</c:v>
                </c:pt>
                <c:pt idx="35">
                  <c:v>2.9681950275272326</c:v>
                </c:pt>
                <c:pt idx="36">
                  <c:v>2.9474200794868688</c:v>
                </c:pt>
                <c:pt idx="37">
                  <c:v>2.9263293482845341</c:v>
                </c:pt>
                <c:pt idx="38">
                  <c:v>2.904919568110965</c:v>
                </c:pt>
                <c:pt idx="39">
                  <c:v>2.8831875309398196</c:v>
                </c:pt>
                <c:pt idx="40">
                  <c:v>2.8611300909556632</c:v>
                </c:pt>
                <c:pt idx="41">
                  <c:v>2.8387441690836517</c:v>
                </c:pt>
                <c:pt idx="42">
                  <c:v>2.8160267576173412</c:v>
                </c:pt>
                <c:pt idx="43">
                  <c:v>2.7929749249416886</c:v>
                </c:pt>
                <c:pt idx="44">
                  <c:v>2.7695858203477823</c:v>
                </c:pt>
                <c:pt idx="45">
                  <c:v>2.7458566789350205</c:v>
                </c:pt>
                <c:pt idx="46">
                  <c:v>2.7217848265967608</c:v>
                </c:pt>
                <c:pt idx="47">
                  <c:v>2.6973676850842669</c:v>
                </c:pt>
                <c:pt idx="48">
                  <c:v>2.6726027771441867</c:v>
                </c:pt>
                <c:pt idx="49">
                  <c:v>2.6474877317235213</c:v>
                </c:pt>
                <c:pt idx="50">
                  <c:v>2.6220202892363234</c:v>
                </c:pt>
                <c:pt idx="51">
                  <c:v>2.5961983068854773</c:v>
                </c:pt>
                <c:pt idx="52">
                  <c:v>2.57001976403276</c:v>
                </c:pt>
                <c:pt idx="53">
                  <c:v>2.5434827676094827</c:v>
                </c:pt>
                <c:pt idx="54">
                  <c:v>2.5165855575602096</c:v>
                </c:pt>
                <c:pt idx="55">
                  <c:v>2.4893265123109498</c:v>
                </c:pt>
                <c:pt idx="56">
                  <c:v>2.4617041542532077</c:v>
                </c:pt>
                <c:pt idx="57">
                  <c:v>2.4337171552346613</c:v>
                </c:pt>
                <c:pt idx="58">
                  <c:v>2.4053643420467159</c:v>
                </c:pt>
                <c:pt idx="59">
                  <c:v>2.3766447018988428</c:v>
                </c:pt>
                <c:pt idx="60">
                  <c:v>2.3475573878691378</c:v>
                </c:pt>
                <c:pt idx="61">
                  <c:v>2.318101724320234</c:v>
                </c:pt>
                <c:pt idx="62">
                  <c:v>2.2882772122691271</c:v>
                </c:pt>
                <c:pt idx="63">
                  <c:v>2.25808353469872</c:v>
                </c:pt>
                <c:pt idx="64">
                  <c:v>2.2275205617999543</c:v>
                </c:pt>
                <c:pt idx="65">
                  <c:v>2.196588356130925</c:v>
                </c:pt>
                <c:pt idx="66">
                  <c:v>2.1652871776804758</c:v>
                </c:pt>
                <c:pt idx="67">
                  <c:v>2.1336174888236497</c:v>
                </c:pt>
                <c:pt idx="68">
                  <c:v>2.1015799591547109</c:v>
                </c:pt>
                <c:pt idx="69">
                  <c:v>2.0691754701847414</c:v>
                </c:pt>
                <c:pt idx="70">
                  <c:v>2.0364051198893494</c:v>
                </c:pt>
                <c:pt idx="71">
                  <c:v>2.0032702270929557</c:v>
                </c:pt>
                <c:pt idx="72">
                  <c:v>1.9697723356749157</c:v>
                </c:pt>
                <c:pt idx="73">
                  <c:v>1.9359132185835637</c:v>
                </c:pt>
                <c:pt idx="74">
                  <c:v>1.9016948816434713</c:v>
                </c:pt>
                <c:pt idx="75">
                  <c:v>1.8671195671417045</c:v>
                </c:pt>
                <c:pt idx="76">
                  <c:v>1.8321897571788464</c:v>
                </c:pt>
                <c:pt idx="77">
                  <c:v>1.7969081767699493</c:v>
                </c:pt>
                <c:pt idx="78">
                  <c:v>1.7612777966820943</c:v>
                </c:pt>
                <c:pt idx="79">
                  <c:v>1.7253018359941055</c:v>
                </c:pt>
                <c:pt idx="80">
                  <c:v>1.6889837643645198</c:v>
                </c:pt>
                <c:pt idx="81">
                  <c:v>1.6523273039952495</c:v>
                </c:pt>
                <c:pt idx="82">
                  <c:v>1.615336431277046</c:v>
                </c:pt>
                <c:pt idx="83">
                  <c:v>1.5780153781046624</c:v>
                </c:pt>
                <c:pt idx="84">
                  <c:v>1.5403686328495267</c:v>
                </c:pt>
                <c:pt idx="85">
                  <c:v>1.5024009409784234</c:v>
                </c:pt>
                <c:pt idx="86">
                  <c:v>1.4641173053068661</c:v>
                </c:pt>
                <c:pt idx="87">
                  <c:v>1.4255229858776288</c:v>
                </c:pt>
                <c:pt idx="88">
                  <c:v>1.3866234994539077</c:v>
                </c:pt>
                <c:pt idx="89">
                  <c:v>1.3474246186192991</c:v>
                </c:pt>
                <c:pt idx="90">
                  <c:v>1.3079323704759773</c:v>
                </c:pt>
                <c:pt idx="91">
                  <c:v>1.2681530349343866</c:v>
                </c:pt>
                <c:pt idx="92">
                  <c:v>1.2280931425881798</c:v>
                </c:pt>
                <c:pt idx="93">
                  <c:v>1.1877594721695959</c:v>
                </c:pt>
                <c:pt idx="94">
                  <c:v>1.1471590475810316</c:v>
                </c:pt>
                <c:pt idx="95">
                  <c:v>1.1062991344997841</c:v>
                </c:pt>
                <c:pt idx="96">
                  <c:v>1.0651872365546728</c:v>
                </c:pt>
                <c:pt idx="97">
                  <c:v>1.0238310910732833</c:v>
                </c:pt>
                <c:pt idx="98">
                  <c:v>0.98223866440094199</c:v>
                </c:pt>
                <c:pt idx="99">
                  <c:v>0.94041814679306102</c:v>
                </c:pt>
                <c:pt idx="100">
                  <c:v>0.89837794688394668</c:v>
                </c:pt>
                <c:pt idx="101">
                  <c:v>0.85612668573660566</c:v>
                </c:pt>
                <c:pt idx="102">
                  <c:v>0.81367319047885789</c:v>
                </c:pt>
                <c:pt idx="103">
                  <c:v>0.77102648753336145</c:v>
                </c:pt>
                <c:pt idx="104">
                  <c:v>0.72819579544933388</c:v>
                </c:pt>
                <c:pt idx="105">
                  <c:v>0.68519051734574066</c:v>
                </c:pt>
                <c:pt idx="106">
                  <c:v>0.64202023297675326</c:v>
                </c:pt>
                <c:pt idx="107">
                  <c:v>0.59869469043191004</c:v>
                </c:pt>
                <c:pt idx="108">
                  <c:v>0.55522379748395412</c:v>
                </c:pt>
                <c:pt idx="109">
                  <c:v>0.51161761259963312</c:v>
                </c:pt>
                <c:pt idx="110">
                  <c:v>0.46788633562849541</c:v>
                </c:pt>
                <c:pt idx="111">
                  <c:v>0.42404029818702221</c:v>
                </c:pt>
                <c:pt idx="112">
                  <c:v>0.38008995375689059</c:v>
                </c:pt>
                <c:pt idx="113">
                  <c:v>0.33604586751471693</c:v>
                </c:pt>
                <c:pt idx="114">
                  <c:v>0.2919187059154642</c:v>
                </c:pt>
                <c:pt idx="115">
                  <c:v>0.24771922604893659</c:v>
                </c:pt>
                <c:pt idx="116">
                  <c:v>0.20345826479194645</c:v>
                </c:pt>
                <c:pt idx="117">
                  <c:v>0.1591467277788349</c:v>
                </c:pt>
                <c:pt idx="118">
                  <c:v>0.114795578213477</c:v>
                </c:pt>
                <c:pt idx="119">
                  <c:v>7.0415825546738073E-2</c:v>
                </c:pt>
                <c:pt idx="120">
                  <c:v>2.6018514044051217E-2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20-4292-9FE3-188184A4B04D}"/>
            </c:ext>
          </c:extLst>
        </c:ser>
        <c:ser>
          <c:idx val="1"/>
          <c:order val="1"/>
          <c:tx>
            <c:v>DECARBONISED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DECARBONISATION!$A$7:$A$87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DECARBONISATION!$R$7:$R$87</c:f>
              <c:numCache>
                <c:formatCode>0.00</c:formatCode>
                <c:ptCount val="81"/>
                <c:pt idx="0">
                  <c:v>2.6187058485314356</c:v>
                </c:pt>
                <c:pt idx="1">
                  <c:v>2.5966484085472592</c:v>
                </c:pt>
                <c:pt idx="2">
                  <c:v>2.575194994188577</c:v>
                </c:pt>
                <c:pt idx="3">
                  <c:v>2.5543307572478251</c:v>
                </c:pt>
                <c:pt idx="4">
                  <c:v>2.534040946640824</c:v>
                </c:pt>
                <c:pt idx="5">
                  <c:v>2.5143109281227054</c:v>
                </c:pt>
                <c:pt idx="6">
                  <c:v>2.4951262024036165</c:v>
                </c:pt>
                <c:pt idx="7">
                  <c:v>2.4764724217217471</c:v>
                </c:pt>
                <c:pt idx="8">
                  <c:v>2.4583354049363102</c:v>
                </c:pt>
                <c:pt idx="9">
                  <c:v>2.4407011512023291</c:v>
                </c:pt>
                <c:pt idx="10">
                  <c:v>2.4235558522910718</c:v>
                </c:pt>
                <c:pt idx="11">
                  <c:v>2.4068859036202395</c:v>
                </c:pt>
                <c:pt idx="12">
                  <c:v>2.3906779140571719</c:v>
                </c:pt>
                <c:pt idx="13">
                  <c:v>2.374918714559513</c:v>
                </c:pt>
                <c:pt idx="14">
                  <c:v>2.3595953657159709</c:v>
                </c:pt>
                <c:pt idx="15">
                  <c:v>2.3446951642488205</c:v>
                </c:pt>
                <c:pt idx="16">
                  <c:v>2.3302056485398519</c:v>
                </c:pt>
                <c:pt idx="17">
                  <c:v>2.316114603238594</c:v>
                </c:pt>
                <c:pt idx="18">
                  <c:v>2.3024100630106861</c:v>
                </c:pt>
                <c:pt idx="19">
                  <c:v>2.2890803154837376</c:v>
                </c:pt>
                <c:pt idx="20">
                  <c:v>2.2761139034432776</c:v>
                </c:pt>
                <c:pt idx="21">
                  <c:v>2.2634996263332186</c:v>
                </c:pt>
                <c:pt idx="22">
                  <c:v>2.251226541110062</c:v>
                </c:pt>
                <c:pt idx="23">
                  <c:v>2.2392839624999459</c:v>
                </c:pt>
                <c:pt idx="24">
                  <c:v>2.2276614627047735</c:v>
                </c:pt>
                <c:pt idx="25">
                  <c:v>2.2163488706020664</c:v>
                </c:pt>
                <c:pt idx="26">
                  <c:v>2.2053362704803594</c:v>
                </c:pt>
                <c:pt idx="27">
                  <c:v>2.1946140003506578</c:v>
                </c:pt>
                <c:pt idx="28">
                  <c:v>2.1841726498722012</c:v>
                </c:pt>
                <c:pt idx="29">
                  <c:v>2.1740030579281435</c:v>
                </c:pt>
                <c:pt idx="30">
                  <c:v>2.164096309885934</c:v>
                </c:pt>
                <c:pt idx="31">
                  <c:v>2.154443734573936</c:v>
                </c:pt>
                <c:pt idx="32">
                  <c:v>2.1450369010050929</c:v>
                </c:pt>
                <c:pt idx="33">
                  <c:v>2.1358676148757842</c:v>
                </c:pt>
                <c:pt idx="34">
                  <c:v>2.1269279148665738</c:v>
                </c:pt>
                <c:pt idx="35">
                  <c:v>2.1182100687699141</c:v>
                </c:pt>
                <c:pt idx="36">
                  <c:v>2.109706569468131</c:v>
                </c:pt>
                <c:pt idx="37">
                  <c:v>2.101410130783119</c:v>
                </c:pt>
                <c:pt idx="38">
                  <c:v>2.0933136832184935</c:v>
                </c:pt>
                <c:pt idx="39">
                  <c:v>2.085410369612414</c:v>
                </c:pt>
                <c:pt idx="40">
                  <c:v>2.0776935407186716</c:v>
                </c:pt>
                <c:pt idx="41">
                  <c:v>2.0701567507323251</c:v>
                </c:pt>
                <c:pt idx="42">
                  <c:v>2.0627937527742479</c:v>
                </c:pt>
                <c:pt idx="43">
                  <c:v>2.0555984943487391</c:v>
                </c:pt>
                <c:pt idx="44">
                  <c:v>2.0485651127861835</c:v>
                </c:pt>
                <c:pt idx="45">
                  <c:v>2.0416879306826958</c:v>
                </c:pt>
                <c:pt idx="46">
                  <c:v>2.034961451346859</c:v>
                </c:pt>
                <c:pt idx="47">
                  <c:v>2.0283803542632284</c:v>
                </c:pt>
                <c:pt idx="48">
                  <c:v>2.0219394905814858</c:v>
                </c:pt>
                <c:pt idx="49">
                  <c:v>2.0156338786384023</c:v>
                </c:pt>
                <c:pt idx="50">
                  <c:v>2.0094586995204593</c:v>
                </c:pt>
                <c:pt idx="51">
                  <c:v>2.0034092926727278</c:v>
                </c:pt>
                <c:pt idx="52">
                  <c:v>1.9974811515604283</c:v>
                </c:pt>
                <c:pt idx="53">
                  <c:v>1.9916699193870506</c:v>
                </c:pt>
                <c:pt idx="54">
                  <c:v>1.9859713848748586</c:v>
                </c:pt>
                <c:pt idx="55">
                  <c:v>1.980381478110449</c:v>
                </c:pt>
                <c:pt idx="56">
                  <c:v>1.9748962664594152</c:v>
                </c:pt>
                <c:pt idx="57">
                  <c:v>1.9695119505529965</c:v>
                </c:pt>
                <c:pt idx="58">
                  <c:v>1.9642248603484316</c:v>
                </c:pt>
                <c:pt idx="59">
                  <c:v>1.9590314512665574</c:v>
                </c:pt>
                <c:pt idx="60">
                  <c:v>1.9539283004065322</c:v>
                </c:pt>
                <c:pt idx="61">
                  <c:v>1.948912102840775</c:v>
                </c:pt>
                <c:pt idx="62">
                  <c:v>1.9439796679898351</c:v>
                </c:pt>
                <c:pt idx="63">
                  <c:v>1.9391279160787434</c:v>
                </c:pt>
                <c:pt idx="64">
                  <c:v>1.9343538746750364</c:v>
                </c:pt>
                <c:pt idx="65">
                  <c:v>1.9296546753087729</c:v>
                </c:pt>
                <c:pt idx="66">
                  <c:v>1.9250275501745389</c:v>
                </c:pt>
                <c:pt idx="67">
                  <c:v>1.9204698289155724</c:v>
                </c:pt>
                <c:pt idx="68">
                  <c:v>1.9159789354890804</c:v>
                </c:pt>
                <c:pt idx="69">
                  <c:v>1.9115523851129066</c:v>
                </c:pt>
                <c:pt idx="70">
                  <c:v>1.9071877812927525</c:v>
                </c:pt>
                <c:pt idx="71">
                  <c:v>1.9028828129285917</c:v>
                </c:pt>
                <c:pt idx="72">
                  <c:v>1.898635251500417</c:v>
                </c:pt>
                <c:pt idx="73">
                  <c:v>1.8944429483315877</c:v>
                </c:pt>
                <c:pt idx="74">
                  <c:v>1.8903038319289256</c:v>
                </c:pt>
                <c:pt idx="75">
                  <c:v>1.8862159053983938</c:v>
                </c:pt>
                <c:pt idx="76">
                  <c:v>1.8821772439353674</c:v>
                </c:pt>
                <c:pt idx="77">
                  <c:v>1.8781859923877608</c:v>
                </c:pt>
                <c:pt idx="78">
                  <c:v>1.8742403628911637</c:v>
                </c:pt>
                <c:pt idx="79">
                  <c:v>1.8703386325743179</c:v>
                </c:pt>
                <c:pt idx="80">
                  <c:v>1.8664791413335631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20-4292-9FE3-188184A4B04D}"/>
            </c:ext>
          </c:extLst>
        </c:ser>
        <c:ser>
          <c:idx val="2"/>
          <c:order val="2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DATA!$A$6:$A$44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xVal>
          <c:yVal>
            <c:numRef>
              <c:f>DATA!$C$6:$C$44</c:f>
              <c:numCache>
                <c:formatCode>0.00</c:formatCode>
                <c:ptCount val="39"/>
                <c:pt idx="0">
                  <c:v>1.5543045839175083</c:v>
                </c:pt>
                <c:pt idx="1">
                  <c:v>0.70288793737779309</c:v>
                </c:pt>
                <c:pt idx="2">
                  <c:v>2.3733472512178215</c:v>
                </c:pt>
                <c:pt idx="3">
                  <c:v>4.0544352714456071</c:v>
                </c:pt>
                <c:pt idx="4">
                  <c:v>3.2170504654581196</c:v>
                </c:pt>
                <c:pt idx="5">
                  <c:v>3.4655172959408054</c:v>
                </c:pt>
                <c:pt idx="6">
                  <c:v>3.4259061018504382</c:v>
                </c:pt>
                <c:pt idx="7">
                  <c:v>4.2478064533300177</c:v>
                </c:pt>
                <c:pt idx="8">
                  <c:v>3.3371629576046438</c:v>
                </c:pt>
                <c:pt idx="9">
                  <c:v>0.85868249336359148</c:v>
                </c:pt>
                <c:pt idx="10">
                  <c:v>0.9436401592784176</c:v>
                </c:pt>
                <c:pt idx="11">
                  <c:v>1.5110253077864564</c:v>
                </c:pt>
                <c:pt idx="12">
                  <c:v>1.1352588995904298</c:v>
                </c:pt>
                <c:pt idx="13">
                  <c:v>2.4446358784720705</c:v>
                </c:pt>
                <c:pt idx="14">
                  <c:v>3.0262010972670841</c:v>
                </c:pt>
                <c:pt idx="15">
                  <c:v>3.2846933290864579</c:v>
                </c:pt>
                <c:pt idx="16">
                  <c:v>3.6579900930940856</c:v>
                </c:pt>
                <c:pt idx="17">
                  <c:v>2.1503926814132268</c:v>
                </c:pt>
                <c:pt idx="18">
                  <c:v>3.3208266685475927</c:v>
                </c:pt>
                <c:pt idx="19">
                  <c:v>4.9036102657159111</c:v>
                </c:pt>
                <c:pt idx="20">
                  <c:v>2.2745354888414475</c:v>
                </c:pt>
                <c:pt idx="21">
                  <c:v>2.6675095854645732</c:v>
                </c:pt>
                <c:pt idx="22">
                  <c:v>3.3906979719787702</c:v>
                </c:pt>
                <c:pt idx="23">
                  <c:v>5.0598276715549675</c:v>
                </c:pt>
                <c:pt idx="24">
                  <c:v>4.9041171024757171</c:v>
                </c:pt>
                <c:pt idx="25">
                  <c:v>5.1594486669333488</c:v>
                </c:pt>
                <c:pt idx="26">
                  <c:v>5.1388872668180499</c:v>
                </c:pt>
                <c:pt idx="27">
                  <c:v>2.7038649765460927</c:v>
                </c:pt>
                <c:pt idx="28">
                  <c:v>-1.1316247715196519</c:v>
                </c:pt>
                <c:pt idx="29">
                  <c:v>5.3443811172910252</c:v>
                </c:pt>
                <c:pt idx="30">
                  <c:v>4.1383505047582911</c:v>
                </c:pt>
                <c:pt idx="31">
                  <c:v>3.0043548187201776</c:v>
                </c:pt>
                <c:pt idx="32">
                  <c:v>2.773033353571086</c:v>
                </c:pt>
                <c:pt idx="33">
                  <c:v>2.8693808015372988</c:v>
                </c:pt>
                <c:pt idx="34">
                  <c:v>2.9813786472538895</c:v>
                </c:pt>
                <c:pt idx="35">
                  <c:v>2.2883862018505123</c:v>
                </c:pt>
                <c:pt idx="36">
                  <c:v>1.8571849025955969</c:v>
                </c:pt>
                <c:pt idx="37">
                  <c:v>4.462049777738768</c:v>
                </c:pt>
                <c:pt idx="38">
                  <c:v>2.3649999999999971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20-4292-9FE3-188184A4B04D}"/>
            </c:ext>
          </c:extLst>
        </c:ser>
        <c:ser>
          <c:idx val="3"/>
          <c:order val="3"/>
          <c:tx>
            <c:v>DECARBONISED+ ADAPTED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'DECARBONISATION + ADAPTATION'!$A$7:$A$87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'DECARBONISATION + ADAPTATION'!$R$7:$R$87</c:f>
              <c:numCache>
                <c:formatCode>0.00</c:formatCode>
                <c:ptCount val="81"/>
                <c:pt idx="0">
                  <c:v>2.6187058485314356</c:v>
                </c:pt>
                <c:pt idx="1">
                  <c:v>2.6917915489521596</c:v>
                </c:pt>
                <c:pt idx="2">
                  <c:v>2.6821772266937312</c:v>
                </c:pt>
                <c:pt idx="3">
                  <c:v>2.6901607185830172</c:v>
                </c:pt>
                <c:pt idx="4">
                  <c:v>2.6930178657550701</c:v>
                </c:pt>
                <c:pt idx="5">
                  <c:v>2.6969069146577178</c:v>
                </c:pt>
                <c:pt idx="6">
                  <c:v>2.700058732353138</c:v>
                </c:pt>
                <c:pt idx="7">
                  <c:v>2.7031393533346368</c:v>
                </c:pt>
                <c:pt idx="8">
                  <c:v>2.7059667819199853</c:v>
                </c:pt>
                <c:pt idx="9">
                  <c:v>2.7086641913034333</c:v>
                </c:pt>
                <c:pt idx="10">
                  <c:v>2.7112231087293877</c:v>
                </c:pt>
                <c:pt idx="11">
                  <c:v>2.7136839592138662</c:v>
                </c:pt>
                <c:pt idx="12">
                  <c:v>2.7160589114969684</c:v>
                </c:pt>
                <c:pt idx="13">
                  <c:v>2.7183684718572776</c:v>
                </c:pt>
                <c:pt idx="14">
                  <c:v>2.7206247467323728</c:v>
                </c:pt>
                <c:pt idx="15">
                  <c:v>2.7228405902965815</c:v>
                </c:pt>
                <c:pt idx="16">
                  <c:v>2.725025415792961</c:v>
                </c:pt>
                <c:pt idx="17">
                  <c:v>2.7271879422596133</c:v>
                </c:pt>
                <c:pt idx="18">
                  <c:v>2.7293350614392926</c:v>
                </c:pt>
                <c:pt idx="19">
                  <c:v>2.731472816551507</c:v>
                </c:pt>
                <c:pt idx="20">
                  <c:v>2.733606102780723</c:v>
                </c:pt>
                <c:pt idx="21">
                  <c:v>2.7357390785773448</c:v>
                </c:pt>
                <c:pt idx="22">
                  <c:v>2.7378751091518598</c:v>
                </c:pt>
                <c:pt idx="23">
                  <c:v>2.7400169682891118</c:v>
                </c:pt>
                <c:pt idx="24">
                  <c:v>2.7421668526166001</c:v>
                </c:pt>
                <c:pt idx="25">
                  <c:v>2.7443264950591271</c:v>
                </c:pt>
                <c:pt idx="26">
                  <c:v>2.7464971967166076</c:v>
                </c:pt>
                <c:pt idx="27">
                  <c:v>2.7486798980573699</c:v>
                </c:pt>
                <c:pt idx="28">
                  <c:v>2.7508752118559405</c:v>
                </c:pt>
                <c:pt idx="29">
                  <c:v>2.7530834717336128</c:v>
                </c:pt>
                <c:pt idx="30">
                  <c:v>2.7553047614281074</c:v>
                </c:pt>
                <c:pt idx="31">
                  <c:v>2.7575389499373553</c:v>
                </c:pt>
                <c:pt idx="32">
                  <c:v>2.7597857162549682</c:v>
                </c:pt>
                <c:pt idx="33">
                  <c:v>2.7620445759188645</c:v>
                </c:pt>
                <c:pt idx="34">
                  <c:v>2.7643149015399078</c:v>
                </c:pt>
                <c:pt idx="35">
                  <c:v>2.7665959434616765</c:v>
                </c:pt>
                <c:pt idx="36">
                  <c:v>2.7688868466978422</c:v>
                </c:pt>
                <c:pt idx="37">
                  <c:v>2.7711866673394225</c:v>
                </c:pt>
                <c:pt idx="38">
                  <c:v>2.7734943865090691</c:v>
                </c:pt>
                <c:pt idx="39">
                  <c:v>2.7758089235657599</c:v>
                </c:pt>
                <c:pt idx="40">
                  <c:v>2.778129147595116</c:v>
                </c:pt>
                <c:pt idx="41">
                  <c:v>2.7804538881198479</c:v>
                </c:pt>
                <c:pt idx="42">
                  <c:v>2.782781944547561</c:v>
                </c:pt>
                <c:pt idx="43">
                  <c:v>2.7851120948847186</c:v>
                </c:pt>
                <c:pt idx="44">
                  <c:v>2.7874431034807841</c:v>
                </c:pt>
                <c:pt idx="45">
                  <c:v>2.7897737281092345</c:v>
                </c:pt>
                <c:pt idx="46">
                  <c:v>2.7921027262783049</c:v>
                </c:pt>
                <c:pt idx="47">
                  <c:v>2.7944288609557879</c:v>
                </c:pt>
                <c:pt idx="48">
                  <c:v>2.796750905665196</c:v>
                </c:pt>
                <c:pt idx="49">
                  <c:v>2.7990676490698698</c:v>
                </c:pt>
                <c:pt idx="50">
                  <c:v>2.8013778990349083</c:v>
                </c:pt>
                <c:pt idx="51">
                  <c:v>2.8036804862439397</c:v>
                </c:pt>
                <c:pt idx="52">
                  <c:v>2.805974267377211</c:v>
                </c:pt>
                <c:pt idx="53">
                  <c:v>2.8082581279040104</c:v>
                </c:pt>
                <c:pt idx="54">
                  <c:v>2.8105309845046182</c:v>
                </c:pt>
                <c:pt idx="55">
                  <c:v>2.812791787158698</c:v>
                </c:pt>
                <c:pt idx="56">
                  <c:v>2.8150395209203651</c:v>
                </c:pt>
                <c:pt idx="57">
                  <c:v>2.817273207406592</c:v>
                </c:pt>
                <c:pt idx="58">
                  <c:v>2.8194919060195676</c:v>
                </c:pt>
                <c:pt idx="59">
                  <c:v>2.8216947149251319</c:v>
                </c:pt>
                <c:pt idx="60">
                  <c:v>2.8238807718058401</c:v>
                </c:pt>
                <c:pt idx="61">
                  <c:v>2.8260492544075251</c:v>
                </c:pt>
                <c:pt idx="62">
                  <c:v>2.8281993808965433</c:v>
                </c:pt>
                <c:pt idx="63">
                  <c:v>2.830330410043346</c:v>
                </c:pt>
                <c:pt idx="64">
                  <c:v>2.8324416412485869</c:v>
                </c:pt>
                <c:pt idx="65">
                  <c:v>2.8345324144249417</c:v>
                </c:pt>
                <c:pt idx="66">
                  <c:v>2.8366021097488545</c:v>
                </c:pt>
                <c:pt idx="67">
                  <c:v>2.83865014729427</c:v>
                </c:pt>
                <c:pt idx="68">
                  <c:v>2.8406759865609947</c:v>
                </c:pt>
                <c:pt idx="69">
                  <c:v>2.8426791259072939</c:v>
                </c:pt>
                <c:pt idx="70">
                  <c:v>2.8446591018989378</c:v>
                </c:pt>
                <c:pt idx="71">
                  <c:v>2.8466154885832364</c:v>
                </c:pt>
                <c:pt idx="72">
                  <c:v>2.8485478966968194</c:v>
                </c:pt>
                <c:pt idx="73">
                  <c:v>2.8504559728174965</c:v>
                </c:pt>
                <c:pt idx="74">
                  <c:v>2.852339398465455</c:v>
                </c:pt>
                <c:pt idx="75">
                  <c:v>2.8541978891635416</c:v>
                </c:pt>
                <c:pt idx="76">
                  <c:v>2.856031193461801</c:v>
                </c:pt>
                <c:pt idx="77">
                  <c:v>2.8578390919336791</c:v>
                </c:pt>
                <c:pt idx="78">
                  <c:v>2.8596213961488206</c:v>
                </c:pt>
                <c:pt idx="79">
                  <c:v>2.8613779476284038</c:v>
                </c:pt>
                <c:pt idx="80">
                  <c:v>2.8631086167880535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20-4292-9FE3-188184A4B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GROWTH RATE (%/yr)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CUMULATIVE CARBON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tx>
            <c:v>DECARBONISED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ACC!$A$6:$A$86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ACC!$G$6:$G$86</c:f>
              <c:numCache>
                <c:formatCode>0.00</c:formatCode>
                <c:ptCount val="81"/>
                <c:pt idx="0">
                  <c:v>0</c:v>
                </c:pt>
                <c:pt idx="1">
                  <c:v>427.9622629435417</c:v>
                </c:pt>
                <c:pt idx="2">
                  <c:v>437.40047757546517</c:v>
                </c:pt>
                <c:pt idx="3">
                  <c:v>446.72821395919874</c:v>
                </c:pt>
                <c:pt idx="4">
                  <c:v>455.92689305328781</c:v>
                </c:pt>
                <c:pt idx="5">
                  <c:v>464.97719403566691</c:v>
                </c:pt>
                <c:pt idx="6">
                  <c:v>473.85904590775738</c:v>
                </c:pt>
                <c:pt idx="7">
                  <c:v>482.55161959808902</c:v>
                </c:pt>
                <c:pt idx="8">
                  <c:v>491.03332058640143</c:v>
                </c:pt>
                <c:pt idx="9">
                  <c:v>499.28178206901657</c:v>
                </c:pt>
                <c:pt idx="10">
                  <c:v>507.27385868613351</c:v>
                </c:pt>
                <c:pt idx="11">
                  <c:v>514.98562083149329</c:v>
                </c:pt>
                <c:pt idx="12">
                  <c:v>522.39234956457506</c:v>
                </c:pt>
                <c:pt idx="13">
                  <c:v>529.46853214516602</c:v>
                </c:pt>
                <c:pt idx="14">
                  <c:v>536.18785820970527</c:v>
                </c:pt>
                <c:pt idx="15">
                  <c:v>542.52321660831649</c:v>
                </c:pt>
                <c:pt idx="16">
                  <c:v>548.44669292087235</c:v>
                </c:pt>
                <c:pt idx="17">
                  <c:v>553.92956766975703</c:v>
                </c:pt>
                <c:pt idx="18">
                  <c:v>558.94231524624433</c:v>
                </c:pt>
                <c:pt idx="19">
                  <c:v>563.45460356656167</c:v>
                </c:pt>
                <c:pt idx="20">
                  <c:v>567.4352944727483</c:v>
                </c:pt>
                <c:pt idx="21">
                  <c:v>570.85244489238039</c:v>
                </c:pt>
                <c:pt idx="22">
                  <c:v>573.67330877007294</c:v>
                </c:pt>
                <c:pt idx="23">
                  <c:v>575.86433978241087</c:v>
                </c:pt>
                <c:pt idx="24">
                  <c:v>577.39119484659079</c:v>
                </c:pt>
                <c:pt idx="25">
                  <c:v>578.21873843158062</c:v>
                </c:pt>
                <c:pt idx="26">
                  <c:v>578.31104767901491</c:v>
                </c:pt>
                <c:pt idx="27">
                  <c:v>577.63141833933912</c:v>
                </c:pt>
                <c:pt idx="28">
                  <c:v>576.14237152691885</c:v>
                </c:pt>
                <c:pt idx="29">
                  <c:v>573.80566129590204</c:v>
                </c:pt>
                <c:pt idx="30">
                  <c:v>570.58228303660667</c:v>
                </c:pt>
                <c:pt idx="31">
                  <c:v>566.43248269007188</c:v>
                </c:pt>
                <c:pt idx="32">
                  <c:v>561.3157667761875</c:v>
                </c:pt>
                <c:pt idx="33">
                  <c:v>555.19091322848817</c:v>
                </c:pt>
                <c:pt idx="34">
                  <c:v>548.01598302628474</c:v>
                </c:pt>
                <c:pt idx="35">
                  <c:v>539.74833261230162</c:v>
                </c:pt>
                <c:pt idx="36">
                  <c:v>530.34462708141143</c:v>
                </c:pt>
                <c:pt idx="37">
                  <c:v>519.76085412340512</c:v>
                </c:pt>
                <c:pt idx="38">
                  <c:v>507.95233870002346</c:v>
                </c:pt>
                <c:pt idx="39">
                  <c:v>494.87375843370813</c:v>
                </c:pt>
                <c:pt idx="40">
                  <c:v>480.47915968272537</c:v>
                </c:pt>
                <c:pt idx="41">
                  <c:v>464.72197427446667</c:v>
                </c:pt>
                <c:pt idx="42">
                  <c:v>447.55503686587934</c:v>
                </c:pt>
                <c:pt idx="43">
                  <c:v>428.93060289710257</c:v>
                </c:pt>
                <c:pt idx="44">
                  <c:v>408.80036710152751</c:v>
                </c:pt>
                <c:pt idx="45">
                  <c:v>387.11548253265374</c:v>
                </c:pt>
                <c:pt idx="46">
                  <c:v>363.82658006530653</c:v>
                </c:pt>
                <c:pt idx="47">
                  <c:v>338.88378832601717</c:v>
                </c:pt>
                <c:pt idx="48">
                  <c:v>312.23675400467499</c:v>
                </c:pt>
                <c:pt idx="49">
                  <c:v>283.8346624969397</c:v>
                </c:pt>
                <c:pt idx="50">
                  <c:v>253.62625882438408</c:v>
                </c:pt>
                <c:pt idx="51">
                  <c:v>221.55986877692808</c:v>
                </c:pt>
                <c:pt idx="52">
                  <c:v>187.58342021984296</c:v>
                </c:pt>
                <c:pt idx="53">
                  <c:v>151.64446450546421</c:v>
                </c:pt>
                <c:pt idx="54">
                  <c:v>113.69019792777912</c:v>
                </c:pt>
                <c:pt idx="55">
                  <c:v>73.667483156244003</c:v>
                </c:pt>
                <c:pt idx="56">
                  <c:v>31.522870583576271</c:v>
                </c:pt>
                <c:pt idx="57">
                  <c:v>-12.797380479146085</c:v>
                </c:pt>
                <c:pt idx="58">
                  <c:v>-59.347280827938818</c:v>
                </c:pt>
                <c:pt idx="59">
                  <c:v>-108.18109068074166</c:v>
                </c:pt>
                <c:pt idx="60">
                  <c:v>-159.35329935117122</c:v>
                </c:pt>
                <c:pt idx="61">
                  <c:v>-212.91860535120861</c:v>
                </c:pt>
                <c:pt idx="62">
                  <c:v>-268.93189699304332</c:v>
                </c:pt>
                <c:pt idx="63">
                  <c:v>-327.44823356022988</c:v>
                </c:pt>
                <c:pt idx="64">
                  <c:v>-388.52282711797369</c:v>
                </c:pt>
                <c:pt idx="65">
                  <c:v>-452.21102503173938</c:v>
                </c:pt>
                <c:pt idx="66">
                  <c:v>-518.56829326246657</c:v>
                </c:pt>
                <c:pt idx="67">
                  <c:v>-587.65020050548185</c:v>
                </c:pt>
                <c:pt idx="68">
                  <c:v>-659.51240323870991</c:v>
                </c:pt>
                <c:pt idx="69">
                  <c:v>-734.2106317440182</c:v>
                </c:pt>
                <c:pt idx="70">
                  <c:v>-811.80067716346707</c:v>
                </c:pt>
                <c:pt idx="71">
                  <c:v>-892.33837964991801</c:v>
                </c:pt>
                <c:pt idx="72">
                  <c:v>-975.87961766883154</c:v>
                </c:pt>
                <c:pt idx="73">
                  <c:v>-1062.4802985052315</c:v>
                </c:pt>
                <c:pt idx="74">
                  <c:v>-1152.1963500266886</c:v>
                </c:pt>
                <c:pt idx="75">
                  <c:v>-1245.0837137498161</c:v>
                </c:pt>
                <c:pt idx="76">
                  <c:v>-1341.1983392541861</c:v>
                </c:pt>
                <c:pt idx="77">
                  <c:v>-1440.5961799837794</c:v>
                </c:pt>
                <c:pt idx="78">
                  <c:v>-1543.3331904720915</c:v>
                </c:pt>
                <c:pt idx="79">
                  <c:v>-1649.4653250228562</c:v>
                </c:pt>
                <c:pt idx="80">
                  <c:v>-1759.0485378740188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349-42D2-B884-38C20846E023}"/>
            </c:ext>
          </c:extLst>
        </c:ser>
        <c:ser>
          <c:idx val="1"/>
          <c:order val="1"/>
          <c:tx>
            <c:v>DECARB+ADAPT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ACC!$A$6:$A$86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ACC!$M$6:$M$86</c:f>
              <c:numCache>
                <c:formatCode>0.00</c:formatCode>
                <c:ptCount val="81"/>
                <c:pt idx="0">
                  <c:v>0</c:v>
                </c:pt>
                <c:pt idx="1">
                  <c:v>427.9622629435417</c:v>
                </c:pt>
                <c:pt idx="2">
                  <c:v>379.70334379033386</c:v>
                </c:pt>
                <c:pt idx="3">
                  <c:v>354.58537246848528</c:v>
                </c:pt>
                <c:pt idx="4">
                  <c:v>335.08744952331773</c:v>
                </c:pt>
                <c:pt idx="5">
                  <c:v>318.08466249495399</c:v>
                </c:pt>
                <c:pt idx="6">
                  <c:v>302.0646111507786</c:v>
                </c:pt>
                <c:pt idx="7">
                  <c:v>286.3381572915348</c:v>
                </c:pt>
                <c:pt idx="8">
                  <c:v>270.49824172151892</c:v>
                </c:pt>
                <c:pt idx="9">
                  <c:v>254.29096122136372</c:v>
                </c:pt>
                <c:pt idx="10">
                  <c:v>237.53832151599241</c:v>
                </c:pt>
                <c:pt idx="11">
                  <c:v>220.10730983415857</c:v>
                </c:pt>
                <c:pt idx="12">
                  <c:v>201.8911894864674</c:v>
                </c:pt>
                <c:pt idx="13">
                  <c:v>182.79984128836369</c:v>
                </c:pt>
                <c:pt idx="14">
                  <c:v>162.75364536841556</c:v>
                </c:pt>
                <c:pt idx="15">
                  <c:v>141.67983266739455</c:v>
                </c:pt>
                <c:pt idx="16">
                  <c:v>119.51005177200238</c:v>
                </c:pt>
                <c:pt idx="17">
                  <c:v>96.178777186694006</c:v>
                </c:pt>
                <c:pt idx="18">
                  <c:v>71.622195382053476</c:v>
                </c:pt>
                <c:pt idx="19">
                  <c:v>45.777426012468041</c:v>
                </c:pt>
                <c:pt idx="20">
                  <c:v>18.581952491900619</c:v>
                </c:pt>
                <c:pt idx="21">
                  <c:v>-10.02679750144172</c:v>
                </c:pt>
                <c:pt idx="22">
                  <c:v>-40.111771355348559</c:v>
                </c:pt>
                <c:pt idx="23">
                  <c:v>-71.736537504709247</c:v>
                </c:pt>
                <c:pt idx="24">
                  <c:v>-104.96547991967843</c:v>
                </c:pt>
                <c:pt idx="25">
                  <c:v>-139.86395407357668</c:v>
                </c:pt>
                <c:pt idx="26">
                  <c:v>-176.49841483398555</c:v>
                </c:pt>
                <c:pt idx="27">
                  <c:v>-214.93652294800017</c:v>
                </c:pt>
                <c:pt idx="28">
                  <c:v>-255.24723547369524</c:v>
                </c:pt>
                <c:pt idx="29">
                  <c:v>-297.50088378007797</c:v>
                </c:pt>
                <c:pt idx="30">
                  <c:v>-341.76924202883305</c:v>
                </c:pt>
                <c:pt idx="31">
                  <c:v>-388.1255882054395</c:v>
                </c:pt>
                <c:pt idx="32">
                  <c:v>-436.64475937407968</c:v>
                </c:pt>
                <c:pt idx="33">
                  <c:v>-487.40320239439768</c:v>
                </c:pt>
                <c:pt idx="34">
                  <c:v>-540.47902111374424</c:v>
                </c:pt>
                <c:pt idx="35">
                  <c:v>-595.9520208130831</c:v>
                </c:pt>
                <c:pt idx="36">
                  <c:v>-653.90375055339473</c:v>
                </c:pt>
                <c:pt idx="37">
                  <c:v>-714.41754393765677</c:v>
                </c:pt>
                <c:pt idx="38">
                  <c:v>-777.57855872508912</c:v>
                </c:pt>
                <c:pt idx="39">
                  <c:v>-843.47381565855324</c:v>
                </c:pt>
                <c:pt idx="40">
                  <c:v>-912.19223681860058</c:v>
                </c:pt>
                <c:pt idx="41">
                  <c:v>-983.82468377326359</c:v>
                </c:pt>
                <c:pt idx="42">
                  <c:v>-1058.4639957639247</c:v>
                </c:pt>
                <c:pt idx="43">
                  <c:v>-1136.2050281414154</c:v>
                </c:pt>
                <c:pt idx="44">
                  <c:v>-1217.1446912492111</c:v>
                </c:pt>
                <c:pt idx="45">
                  <c:v>-1301.3819899353043</c:v>
                </c:pt>
                <c:pt idx="46">
                  <c:v>-1389.0180638642403</c:v>
                </c:pt>
                <c:pt idx="47">
                  <c:v>-1480.1562287921861</c:v>
                </c:pt>
                <c:pt idx="48">
                  <c:v>-1574.9020189623968</c:v>
                </c:pt>
                <c:pt idx="49">
                  <c:v>-1673.3632307739724</c:v>
                </c:pt>
                <c:pt idx="50">
                  <c:v>-1775.6499678742309</c:v>
                </c:pt>
                <c:pt idx="51">
                  <c:v>-1881.8746878231573</c:v>
                </c:pt>
                <c:pt idx="52">
                  <c:v>-1992.1522504776958</c:v>
                </c:pt>
                <c:pt idx="53">
                  <c:v>-2106.5999682434053</c:v>
                </c:pt>
                <c:pt idx="54">
                  <c:v>-2225.3376583414656</c:v>
                </c:pt>
                <c:pt idx="55">
                  <c:v>-2348.4876972397765</c:v>
                </c:pt>
                <c:pt idx="56">
                  <c:v>-2476.1750773980189</c:v>
                </c:pt>
                <c:pt idx="57">
                  <c:v>-2608.527466477854</c:v>
                </c:pt>
                <c:pt idx="58">
                  <c:v>-2745.6752691709385</c:v>
                </c:pt>
                <c:pt idx="59">
                  <c:v>-2887.7516917989601</c:v>
                </c:pt>
                <c:pt idx="60">
                  <c:v>-3034.8928098415213</c:v>
                </c:pt>
                <c:pt idx="61">
                  <c:v>-3187.2376385492898</c:v>
                </c:pt>
                <c:pt idx="62">
                  <c:v>-3344.9282068013758</c:v>
                </c:pt>
                <c:pt idx="63">
                  <c:v>-3508.1096343673921</c:v>
                </c:pt>
                <c:pt idx="64">
                  <c:v>-3676.9302127360429</c:v>
                </c:pt>
                <c:pt idx="65">
                  <c:v>-3851.5414896733673</c:v>
                </c:pt>
                <c:pt idx="66">
                  <c:v>-4032.098357674894</c:v>
                </c:pt>
                <c:pt idx="67">
                  <c:v>-4218.7591464770057</c:v>
                </c:pt>
                <c:pt idx="68">
                  <c:v>-4411.6857197936461</c:v>
                </c:pt>
                <c:pt idx="69">
                  <c:v>-4611.0435764452332</c:v>
                </c:pt>
                <c:pt idx="70">
                  <c:v>-4817.0019560471746</c:v>
                </c:pt>
                <c:pt idx="71">
                  <c:v>-5029.7339494258267</c:v>
                </c:pt>
                <c:pt idx="72">
                  <c:v>-5249.4166139299477</c:v>
                </c:pt>
                <c:pt idx="73">
                  <c:v>-5476.2310938058617</c:v>
                </c:pt>
                <c:pt idx="74">
                  <c:v>-5710.3627458044975</c:v>
                </c:pt>
                <c:pt idx="75">
                  <c:v>-5952.0012701883552</c:v>
                </c:pt>
                <c:pt idx="76">
                  <c:v>-6201.34084730622</c:v>
                </c:pt>
                <c:pt idx="77">
                  <c:v>-6458.5802799030862</c:v>
                </c:pt>
                <c:pt idx="78">
                  <c:v>-6723.923141332396</c:v>
                </c:pt>
                <c:pt idx="79">
                  <c:v>-6997.5779298372227</c:v>
                </c:pt>
                <c:pt idx="80">
                  <c:v>-7279.7582290665414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349-42D2-B884-38C20846E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CARBON COST  ($/tC)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TOTAL COST OF</a:t>
            </a:r>
            <a:r>
              <a:rPr lang="en-GB" baseline="0"/>
              <a:t> DECARBONISATION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tx>
            <c:v>DECARBONISED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ACC!$A$6:$A$86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ACC!$D$6:$D$86</c:f>
              <c:numCache>
                <c:formatCode>0.00</c:formatCode>
                <c:ptCount val="81"/>
                <c:pt idx="0">
                  <c:v>0</c:v>
                </c:pt>
                <c:pt idx="1">
                  <c:v>0.21272593886349966</c:v>
                </c:pt>
                <c:pt idx="2">
                  <c:v>0.64949143914405738</c:v>
                </c:pt>
                <c:pt idx="3">
                  <c:v>1.3210501528952676</c:v>
                </c:pt>
                <c:pt idx="4">
                  <c:v>2.2375156940246512</c:v>
                </c:pt>
                <c:pt idx="5">
                  <c:v>3.408278466587916</c:v>
                </c:pt>
                <c:pt idx="6">
                  <c:v>4.8419193912557148</c:v>
                </c:pt>
                <c:pt idx="7">
                  <c:v>6.5461205397965472</c:v>
                </c:pt>
                <c:pt idx="8">
                  <c:v>8.5275726956839435</c:v>
                </c:pt>
                <c:pt idx="9">
                  <c:v>10.791879867852202</c:v>
                </c:pt>
                <c:pt idx="10">
                  <c:v>13.343460794190491</c:v>
                </c:pt>
                <c:pt idx="11">
                  <c:v>16.185447481571956</c:v>
                </c:pt>
                <c:pt idx="12">
                  <c:v>19.319580840049767</c:v>
                </c:pt>
                <c:pt idx="13">
                  <c:v>22.74610348029988</c:v>
                </c:pt>
                <c:pt idx="14">
                  <c:v>26.463649755426189</c:v>
                </c:pt>
                <c:pt idx="15">
                  <c:v>30.46913314084243</c:v>
                </c:pt>
                <c:pt idx="16">
                  <c:v>34.757631059073177</c:v>
                </c:pt>
                <c:pt idx="17">
                  <c:v>39.322267269934613</c:v>
                </c:pt>
                <c:pt idx="18">
                  <c:v>44.15409196062221</c:v>
                </c:pt>
                <c:pt idx="19">
                  <c:v>49.241959684696937</c:v>
                </c:pt>
                <c:pt idx="20">
                  <c:v>54.572405313767675</c:v>
                </c:pt>
                <c:pt idx="21">
                  <c:v>60.129518180758012</c:v>
                </c:pt>
                <c:pt idx="22">
                  <c:v>65.894814608949346</c:v>
                </c:pt>
                <c:pt idx="23">
                  <c:v>71.84710903644104</c:v>
                </c:pt>
                <c:pt idx="24">
                  <c:v>77.962383961181374</c:v>
                </c:pt>
                <c:pt idx="25">
                  <c:v>84.213658947220281</c:v>
                </c:pt>
                <c:pt idx="26">
                  <c:v>90.570858948224114</c:v>
                </c:pt>
                <c:pt idx="27">
                  <c:v>97.000682219483721</c:v>
                </c:pt>
                <c:pt idx="28">
                  <c:v>103.46646810454136</c:v>
                </c:pt>
                <c:pt idx="29">
                  <c:v>109.92806499705507</c:v>
                </c:pt>
                <c:pt idx="30">
                  <c:v>116.34169879250869</c:v>
                </c:pt>
                <c:pt idx="31">
                  <c:v>122.65984215774851</c:v>
                </c:pt>
                <c:pt idx="32">
                  <c:v>128.83108495897551</c:v>
                </c:pt>
                <c:pt idx="33">
                  <c:v>134.80000620062745</c:v>
                </c:pt>
                <c:pt idx="34">
                  <c:v>140.50704783843597</c:v>
                </c:pt>
                <c:pt idx="35">
                  <c:v>145.88839083972096</c:v>
                </c:pt>
                <c:pt idx="36">
                  <c:v>150.87583387257541</c:v>
                </c:pt>
                <c:pt idx="37">
                  <c:v>155.39667501288167</c:v>
                </c:pt>
                <c:pt idx="38">
                  <c:v>159.37359686397329</c:v>
                </c:pt>
                <c:pt idx="39">
                  <c:v>162.72455548810666</c:v>
                </c:pt>
                <c:pt idx="40">
                  <c:v>165.36267355162755</c:v>
                </c:pt>
                <c:pt idx="41">
                  <c:v>167.1961380867092</c:v>
                </c:pt>
                <c:pt idx="42">
                  <c:v>168.12810327170888</c:v>
                </c:pt>
                <c:pt idx="43">
                  <c:v>168.05659862945092</c:v>
                </c:pt>
                <c:pt idx="44">
                  <c:v>166.87444303801846</c:v>
                </c:pt>
                <c:pt idx="45">
                  <c:v>164.46916494185768</c:v>
                </c:pt>
                <c:pt idx="46">
                  <c:v>160.72292914210647</c:v>
                </c:pt>
                <c:pt idx="47">
                  <c:v>155.51247053401005</c:v>
                </c:pt>
                <c:pt idx="48">
                  <c:v>148.70903514604791</c:v>
                </c:pt>
                <c:pt idx="49">
                  <c:v>140.17832881994389</c:v>
                </c:pt>
                <c:pt idx="50">
                  <c:v>129.78047385306843</c:v>
                </c:pt>
                <c:pt idx="51">
                  <c:v>117.36997390486948</c:v>
                </c:pt>
                <c:pt idx="52">
                  <c:v>102.79568744691943</c:v>
                </c:pt>
                <c:pt idx="53">
                  <c:v>85.900810011976944</c:v>
                </c:pt>
                <c:pt idx="54">
                  <c:v>66.522865471199623</c:v>
                </c:pt>
                <c:pt idx="55">
                  <c:v>44.493706540374319</c:v>
                </c:pt>
                <c:pt idx="56">
                  <c:v>19.639524685857452</c:v>
                </c:pt>
                <c:pt idx="57">
                  <c:v>-8.2191304310554756</c:v>
                </c:pt>
                <c:pt idx="58">
                  <c:v>-39.267321866257475</c:v>
                </c:pt>
                <c:pt idx="59">
                  <c:v>-73.695686591549816</c:v>
                </c:pt>
                <c:pt idx="60">
                  <c:v>-111.7003869465895</c:v>
                </c:pt>
                <c:pt idx="61">
                  <c:v>-153.48305234842707</c:v>
                </c:pt>
                <c:pt idx="62">
                  <c:v>-199.25071130173143</c:v>
                </c:pt>
                <c:pt idx="63">
                  <c:v>-249.21571379232972</c:v>
                </c:pt>
                <c:pt idx="64">
                  <c:v>-303.59564418680674</c:v>
                </c:pt>
                <c:pt idx="65">
                  <c:v>-362.61322480138625</c:v>
                </c:pt>
                <c:pt idx="66">
                  <c:v>-426.4962103439197</c:v>
                </c:pt>
                <c:pt idx="67">
                  <c:v>-495.47727347329561</c:v>
                </c:pt>
                <c:pt idx="68">
                  <c:v>-569.79388176070961</c:v>
                </c:pt>
                <c:pt idx="69">
                  <c:v>-649.68816637674809</c:v>
                </c:pt>
                <c:pt idx="70">
                  <c:v>-735.40678286688842</c:v>
                </c:pt>
                <c:pt idx="71">
                  <c:v>-827.20076441555739</c:v>
                </c:pt>
                <c:pt idx="72">
                  <c:v>-925.32536803505923</c:v>
                </c:pt>
                <c:pt idx="73">
                  <c:v>-1030.0399141502548</c:v>
                </c:pt>
                <c:pt idx="74">
                  <c:v>-1141.6076200826028</c:v>
                </c:pt>
                <c:pt idx="75">
                  <c:v>-1260.2954279678306</c:v>
                </c:pt>
                <c:pt idx="76">
                  <c:v>-1386.3738276698839</c:v>
                </c:pt>
                <c:pt idx="77">
                  <c:v>-1520.1166752796989</c:v>
                </c:pt>
                <c:pt idx="78">
                  <c:v>-1661.8010078105681</c:v>
                </c:pt>
                <c:pt idx="79">
                  <c:v>-1811.70685472226</c:v>
                </c:pt>
                <c:pt idx="80">
                  <c:v>-1970.1170469234571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0E-448F-B04E-E110693B1B6C}"/>
            </c:ext>
          </c:extLst>
        </c:ser>
        <c:ser>
          <c:idx val="1"/>
          <c:order val="1"/>
          <c:tx>
            <c:v>DECARB+ADAPT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ACC!$A$6:$A$86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ACC!$J$6:$J$86</c:f>
              <c:numCache>
                <c:formatCode>0.00</c:formatCode>
                <c:ptCount val="81"/>
                <c:pt idx="0">
                  <c:v>0</c:v>
                </c:pt>
                <c:pt idx="1">
                  <c:v>0.21272593886349966</c:v>
                </c:pt>
                <c:pt idx="2">
                  <c:v>0.56381756273607664</c:v>
                </c:pt>
                <c:pt idx="3">
                  <c:v>1.0485683372501313</c:v>
                </c:pt>
                <c:pt idx="4">
                  <c:v>1.6444816890665095</c:v>
                </c:pt>
                <c:pt idx="5">
                  <c:v>2.331557589575624</c:v>
                </c:pt>
                <c:pt idx="6">
                  <c:v>3.0865138288987737</c:v>
                </c:pt>
                <c:pt idx="7">
                  <c:v>3.8843597589306142</c:v>
                </c:pt>
                <c:pt idx="8">
                  <c:v>4.6976311456425037</c:v>
                </c:pt>
                <c:pt idx="9">
                  <c:v>5.4964503082996004</c:v>
                </c:pt>
                <c:pt idx="10">
                  <c:v>6.2482685160947398</c:v>
                </c:pt>
                <c:pt idx="11">
                  <c:v>6.9177374270738028</c:v>
                </c:pt>
                <c:pt idx="12">
                  <c:v>7.466520440869246</c:v>
                </c:pt>
                <c:pt idx="13">
                  <c:v>7.8531279078687675</c:v>
                </c:pt>
                <c:pt idx="14">
                  <c:v>8.0327359180223823</c:v>
                </c:pt>
                <c:pt idx="15">
                  <c:v>7.9570082030825802</c:v>
                </c:pt>
                <c:pt idx="16">
                  <c:v>7.5739107208752898</c:v>
                </c:pt>
                <c:pt idx="17">
                  <c:v>6.8275242972503918</c:v>
                </c:pt>
                <c:pt idx="18">
                  <c:v>5.6578521880699384</c:v>
                </c:pt>
                <c:pt idx="19">
                  <c:v>4.0006242772828102</c:v>
                </c:pt>
                <c:pt idx="20">
                  <c:v>1.7870968774535356</c:v>
                </c:pt>
                <c:pt idx="21">
                  <c:v>-1.0561512139470324</c:v>
                </c:pt>
                <c:pt idx="22">
                  <c:v>-4.6074267299694611</c:v>
                </c:pt>
                <c:pt idx="23">
                  <c:v>-8.9501336963234053</c:v>
                </c:pt>
                <c:pt idx="24">
                  <c:v>-14.172988991184582</c:v>
                </c:pt>
                <c:pt idx="25">
                  <c:v>-20.370241475243347</c:v>
                </c:pt>
                <c:pt idx="26">
                  <c:v>-27.64189461479333</c:v>
                </c:pt>
                <c:pt idx="27">
                  <c:v>-36.093932389930444</c:v>
                </c:pt>
                <c:pt idx="28">
                  <c:v>-45.838548339917622</c:v>
                </c:pt>
                <c:pt idx="29">
                  <c:v>-56.994377530187847</c:v>
                </c:pt>
                <c:pt idx="30">
                  <c:v>-69.686731247684918</c:v>
                </c:pt>
                <c:pt idx="31">
                  <c:v>-84.047834192996476</c:v>
                </c:pt>
                <c:pt idx="32">
                  <c:v>-100.21706394405149</c:v>
                </c:pt>
                <c:pt idx="33">
                  <c:v>-118.34119244298748</c:v>
                </c:pt>
                <c:pt idx="34">
                  <c:v>-138.57462925795269</c:v>
                </c:pt>
                <c:pt idx="35">
                  <c:v>-161.07966635730381</c:v>
                </c:pt>
                <c:pt idx="36">
                  <c:v>-186.02672413235038</c:v>
                </c:pt>
                <c:pt idx="37">
                  <c:v>-213.59459839663586</c:v>
                </c:pt>
                <c:pt idx="38">
                  <c:v>-243.97070808942021</c:v>
                </c:pt>
                <c:pt idx="39">
                  <c:v>-277.35134340787931</c:v>
                </c:pt>
                <c:pt idx="40">
                  <c:v>-313.94191409460711</c:v>
                </c:pt>
                <c:pt idx="41">
                  <c:v>-353.95719760847402</c:v>
                </c:pt>
                <c:pt idx="42">
                  <c:v>-397.62158691225284</c:v>
                </c:pt>
                <c:pt idx="43">
                  <c:v>-445.16933761644566</c:v>
                </c:pt>
                <c:pt idx="44">
                  <c:v>-496.84481422799115</c:v>
                </c:pt>
                <c:pt idx="45">
                  <c:v>-552.90273526318651</c:v>
                </c:pt>
                <c:pt idx="46">
                  <c:v>-613.60841699769594</c:v>
                </c:pt>
                <c:pt idx="47">
                  <c:v>-679.23801564190808</c:v>
                </c:pt>
                <c:pt idx="48">
                  <c:v>-750.07876774799627</c:v>
                </c:pt>
                <c:pt idx="49">
                  <c:v>-826.429228675221</c:v>
                </c:pt>
                <c:pt idx="50">
                  <c:v>-908.59950896278428</c:v>
                </c:pt>
                <c:pt idx="51">
                  <c:v>-996.91150848451412</c:v>
                </c:pt>
                <c:pt idx="52">
                  <c:v>-1091.6991482870928</c:v>
                </c:pt>
                <c:pt idx="53">
                  <c:v>-1193.3086000431813</c:v>
                </c:pt>
                <c:pt idx="54">
                  <c:v>-1302.0985130827407</c:v>
                </c:pt>
                <c:pt idx="55">
                  <c:v>-1418.44023899993</c:v>
                </c:pt>
                <c:pt idx="56">
                  <c:v>-1542.7180538691348</c:v>
                </c:pt>
                <c:pt idx="57">
                  <c:v>-1675.3293781418274</c:v>
                </c:pt>
                <c:pt idx="58">
                  <c:v>-1816.684994335955</c:v>
                </c:pt>
                <c:pt idx="59">
                  <c:v>-1967.2092626712542</c:v>
                </c:pt>
                <c:pt idx="60">
                  <c:v>-2127.3403348471593</c:v>
                </c:pt>
                <c:pt idx="61">
                  <c:v>-2297.5303662046126</c:v>
                </c:pt>
                <c:pt idx="62">
                  <c:v>-2478.2457265589419</c:v>
                </c:pt>
                <c:pt idx="63">
                  <c:v>-2669.9672100378166</c:v>
                </c:pt>
                <c:pt idx="64">
                  <c:v>-2873.1902443059553</c:v>
                </c:pt>
                <c:pt idx="65">
                  <c:v>-3088.4250996064725</c:v>
                </c:pt>
                <c:pt idx="66">
                  <c:v>-3316.1970980973447</c:v>
                </c:pt>
                <c:pt idx="67">
                  <c:v>-3557.0468240101541</c:v>
                </c:pt>
                <c:pt idx="68">
                  <c:v>-3811.5303352068449</c:v>
                </c:pt>
                <c:pt idx="69">
                  <c:v>-4080.219376758424</c:v>
                </c:pt>
                <c:pt idx="70">
                  <c:v>-4363.7015972171212</c:v>
                </c:pt>
                <c:pt idx="71">
                  <c:v>-4662.5807683002604</c:v>
                </c:pt>
                <c:pt idx="72">
                  <c:v>-4977.4770087497272</c:v>
                </c:pt>
                <c:pt idx="73">
                  <c:v>-5309.0270131752204</c:v>
                </c:pt>
                <c:pt idx="74">
                  <c:v>-5657.8842867322292</c:v>
                </c:pt>
                <c:pt idx="75">
                  <c:v>-6024.7193865266418</c:v>
                </c:pt>
                <c:pt idx="76">
                  <c:v>-6410.2201706768865</c:v>
                </c:pt>
                <c:pt idx="77">
                  <c:v>-6815.0920560013228</c:v>
                </c:pt>
                <c:pt idx="78">
                  <c:v>-7240.0582853330625</c:v>
                </c:pt>
                <c:pt idx="79">
                  <c:v>-7685.8602054963649</c:v>
                </c:pt>
                <c:pt idx="80">
                  <c:v>-8153.2575570080535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0E-448F-B04E-E110693B1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CUMULATIVE COST  (T$)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352425</xdr:colOff>
      <xdr:row>20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76201</xdr:rowOff>
    </xdr:from>
    <xdr:to>
      <xdr:col>7</xdr:col>
      <xdr:colOff>352425</xdr:colOff>
      <xdr:row>40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342900</xdr:colOff>
      <xdr:row>20</xdr:row>
      <xdr:rowOff>66675</xdr:rowOff>
    </xdr:from>
    <xdr:to>
      <xdr:col>14</xdr:col>
      <xdr:colOff>57150</xdr:colOff>
      <xdr:row>40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342900</xdr:colOff>
      <xdr:row>0</xdr:row>
      <xdr:rowOff>19051</xdr:rowOff>
    </xdr:from>
    <xdr:to>
      <xdr:col>14</xdr:col>
      <xdr:colOff>57150</xdr:colOff>
      <xdr:row>20</xdr:row>
      <xdr:rowOff>76201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161396</xdr:colOff>
      <xdr:row>20</xdr:row>
      <xdr:rowOff>66145</xdr:rowOff>
    </xdr:from>
    <xdr:to>
      <xdr:col>20</xdr:col>
      <xdr:colOff>489479</xdr:colOff>
      <xdr:row>40</xdr:row>
      <xdr:rowOff>123295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119062</xdr:colOff>
      <xdr:row>0</xdr:row>
      <xdr:rowOff>0</xdr:rowOff>
    </xdr:from>
    <xdr:to>
      <xdr:col>20</xdr:col>
      <xdr:colOff>444500</xdr:colOff>
      <xdr:row>20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D16" sqref="D16"/>
    </sheetView>
  </sheetViews>
  <sheetFormatPr defaultRowHeight="15" x14ac:dyDescent="0.25"/>
  <cols>
    <col min="1" max="1" width="15.7109375" style="82" customWidth="1"/>
    <col min="2" max="2" width="20.7109375" style="82" customWidth="1"/>
    <col min="3" max="3" width="16" style="82" customWidth="1"/>
    <col min="4" max="4" width="45.7109375" style="82" customWidth="1"/>
    <col min="5" max="5" width="35.42578125" style="82" customWidth="1"/>
    <col min="6" max="16384" width="9.140625" style="82"/>
  </cols>
  <sheetData>
    <row r="1" spans="1:5" s="91" customFormat="1" ht="33" customHeight="1" x14ac:dyDescent="0.25">
      <c r="A1" s="200" t="s">
        <v>98</v>
      </c>
      <c r="B1" s="200"/>
      <c r="C1" s="200"/>
      <c r="D1" s="200"/>
      <c r="E1" s="200"/>
    </row>
    <row r="2" spans="1:5" s="86" customFormat="1" x14ac:dyDescent="0.25">
      <c r="A2" s="123" t="s">
        <v>7</v>
      </c>
      <c r="B2" s="123" t="s">
        <v>6</v>
      </c>
      <c r="C2" s="123" t="s">
        <v>5</v>
      </c>
      <c r="D2" s="123" t="s">
        <v>4</v>
      </c>
      <c r="E2" s="123" t="s">
        <v>3</v>
      </c>
    </row>
    <row r="3" spans="1:5" ht="4.5" customHeight="1" x14ac:dyDescent="0.25">
      <c r="A3" s="124"/>
      <c r="B3" s="125"/>
      <c r="C3" s="125"/>
      <c r="D3" s="125"/>
      <c r="E3" s="125"/>
    </row>
    <row r="4" spans="1:5" x14ac:dyDescent="0.25">
      <c r="A4" s="3" t="s">
        <v>41</v>
      </c>
      <c r="B4" s="3">
        <v>450</v>
      </c>
      <c r="C4" s="3" t="s">
        <v>25</v>
      </c>
      <c r="D4" s="3" t="s">
        <v>44</v>
      </c>
      <c r="E4" s="3"/>
    </row>
    <row r="5" spans="1:5" x14ac:dyDescent="0.25">
      <c r="A5" s="3" t="s">
        <v>53</v>
      </c>
      <c r="B5" s="126">
        <f>BAU!B45</f>
        <v>1462.4908296866511</v>
      </c>
      <c r="C5" s="3" t="s">
        <v>25</v>
      </c>
      <c r="D5" s="3" t="s">
        <v>55</v>
      </c>
      <c r="E5" s="127"/>
    </row>
    <row r="6" spans="1:5" x14ac:dyDescent="0.25">
      <c r="A6" s="3" t="s">
        <v>84</v>
      </c>
      <c r="B6" s="126">
        <v>250</v>
      </c>
      <c r="C6" s="3" t="s">
        <v>1</v>
      </c>
      <c r="D6" s="3" t="s">
        <v>45</v>
      </c>
      <c r="E6" s="128"/>
    </row>
    <row r="7" spans="1:5" x14ac:dyDescent="0.25">
      <c r="A7" s="3" t="s">
        <v>85</v>
      </c>
      <c r="B7" s="126">
        <f>BAU!E45</f>
        <v>607.06717760363097</v>
      </c>
      <c r="C7" s="3" t="s">
        <v>1</v>
      </c>
      <c r="D7" s="3" t="s">
        <v>56</v>
      </c>
      <c r="E7" s="128"/>
    </row>
    <row r="8" spans="1:5" x14ac:dyDescent="0.25">
      <c r="A8" s="3" t="s">
        <v>54</v>
      </c>
      <c r="B8" s="130">
        <f>BAU!D45</f>
        <v>10.257574530681273</v>
      </c>
      <c r="C8" s="3" t="s">
        <v>67</v>
      </c>
      <c r="D8" s="3" t="s">
        <v>57</v>
      </c>
      <c r="E8" s="3"/>
    </row>
    <row r="9" spans="1:5" x14ac:dyDescent="0.25">
      <c r="A9" s="3" t="s">
        <v>66</v>
      </c>
      <c r="B9" s="130">
        <f>B8/DECARBONISATION!D7</f>
        <v>0.1446590094111086</v>
      </c>
      <c r="C9" s="3" t="s">
        <v>50</v>
      </c>
      <c r="D9" s="3" t="s">
        <v>58</v>
      </c>
      <c r="E9" s="128"/>
    </row>
    <row r="10" spans="1:5" x14ac:dyDescent="0.25">
      <c r="A10" s="3" t="s">
        <v>20</v>
      </c>
      <c r="B10" s="129">
        <v>0.06</v>
      </c>
      <c r="C10" s="3" t="s">
        <v>8</v>
      </c>
      <c r="D10" s="3" t="s">
        <v>70</v>
      </c>
      <c r="E10" s="5"/>
    </row>
    <row r="11" spans="1:5" x14ac:dyDescent="0.25">
      <c r="A11" s="3" t="s">
        <v>60</v>
      </c>
      <c r="B11" s="130">
        <v>0.95</v>
      </c>
      <c r="C11" s="3"/>
      <c r="D11" s="3" t="s">
        <v>71</v>
      </c>
      <c r="E11" s="3"/>
    </row>
    <row r="12" spans="1:5" x14ac:dyDescent="0.25">
      <c r="A12" s="3" t="s">
        <v>52</v>
      </c>
      <c r="B12" s="129">
        <f>B10/(0.8+0.2*B11)</f>
        <v>6.0606060606060608E-2</v>
      </c>
      <c r="C12" s="3" t="s">
        <v>8</v>
      </c>
      <c r="D12" s="3" t="s">
        <v>72</v>
      </c>
      <c r="E12" s="3"/>
    </row>
    <row r="13" spans="1:5" x14ac:dyDescent="0.25">
      <c r="A13" s="3" t="s">
        <v>51</v>
      </c>
      <c r="B13" s="129">
        <f>B12*B11</f>
        <v>5.7575757575757572E-2</v>
      </c>
      <c r="C13" s="3" t="s">
        <v>8</v>
      </c>
      <c r="D13" s="3" t="s">
        <v>73</v>
      </c>
      <c r="E13" s="3"/>
    </row>
    <row r="14" spans="1:5" x14ac:dyDescent="0.25">
      <c r="A14" s="3" t="s">
        <v>26</v>
      </c>
      <c r="B14" s="3">
        <v>0.7</v>
      </c>
      <c r="C14" s="3" t="s">
        <v>0</v>
      </c>
      <c r="D14" s="3" t="s">
        <v>17</v>
      </c>
      <c r="E14" s="3"/>
    </row>
    <row r="15" spans="1:5" x14ac:dyDescent="0.25">
      <c r="A15" s="3" t="s">
        <v>27</v>
      </c>
      <c r="B15" s="3">
        <v>0.6</v>
      </c>
      <c r="C15" s="3" t="s">
        <v>0</v>
      </c>
      <c r="D15" s="3" t="s">
        <v>17</v>
      </c>
      <c r="E15" s="3"/>
    </row>
    <row r="16" spans="1:5" x14ac:dyDescent="0.25">
      <c r="A16" s="3" t="s">
        <v>127</v>
      </c>
      <c r="B16" s="3">
        <v>1.5</v>
      </c>
      <c r="C16" s="3" t="s">
        <v>67</v>
      </c>
      <c r="D16" s="3" t="s">
        <v>128</v>
      </c>
      <c r="E16" s="3"/>
    </row>
    <row r="17" spans="1:5" x14ac:dyDescent="0.25">
      <c r="A17" s="3" t="s">
        <v>42</v>
      </c>
      <c r="B17" s="155">
        <f>1.15/613</f>
        <v>1.8760195758564435E-3</v>
      </c>
      <c r="C17" s="3" t="s">
        <v>135</v>
      </c>
      <c r="D17" s="3" t="s">
        <v>33</v>
      </c>
      <c r="E17" s="3"/>
    </row>
    <row r="18" spans="1:5" x14ac:dyDescent="0.25">
      <c r="A18" s="3" t="s">
        <v>28</v>
      </c>
      <c r="B18" s="129">
        <v>0.03</v>
      </c>
      <c r="C18" s="3" t="s">
        <v>8</v>
      </c>
      <c r="D18" s="3" t="s">
        <v>86</v>
      </c>
      <c r="E18" s="131"/>
    </row>
    <row r="19" spans="1:5" x14ac:dyDescent="0.25">
      <c r="A19" s="3" t="s">
        <v>146</v>
      </c>
      <c r="B19" s="129">
        <v>0.01</v>
      </c>
      <c r="C19" s="3" t="s">
        <v>65</v>
      </c>
      <c r="D19" s="3" t="s">
        <v>142</v>
      </c>
      <c r="E19" s="3"/>
    </row>
    <row r="20" spans="1:5" x14ac:dyDescent="0.25">
      <c r="A20" s="3" t="s">
        <v>74</v>
      </c>
      <c r="B20" s="129">
        <v>0</v>
      </c>
      <c r="C20" s="3" t="s">
        <v>8</v>
      </c>
      <c r="D20" s="3" t="s">
        <v>90</v>
      </c>
      <c r="E20" s="131"/>
    </row>
    <row r="21" spans="1:5" x14ac:dyDescent="0.25">
      <c r="A21" s="127" t="s">
        <v>62</v>
      </c>
      <c r="B21" s="132">
        <v>0.05</v>
      </c>
      <c r="C21" s="3" t="s">
        <v>8</v>
      </c>
      <c r="D21" s="127" t="s">
        <v>88</v>
      </c>
      <c r="E21" s="63"/>
    </row>
    <row r="22" spans="1:5" x14ac:dyDescent="0.25">
      <c r="A22" s="127" t="s">
        <v>89</v>
      </c>
      <c r="B22" s="132">
        <v>0.03</v>
      </c>
      <c r="C22" s="3" t="s">
        <v>8</v>
      </c>
      <c r="D22" s="127" t="s">
        <v>87</v>
      </c>
      <c r="E22" s="63"/>
    </row>
    <row r="23" spans="1:5" x14ac:dyDescent="0.25">
      <c r="A23" s="127" t="s">
        <v>103</v>
      </c>
      <c r="B23" s="176">
        <v>0.03</v>
      </c>
      <c r="C23" s="63"/>
      <c r="D23" s="127" t="s">
        <v>104</v>
      </c>
      <c r="E23" s="63"/>
    </row>
    <row r="24" spans="1:5" x14ac:dyDescent="0.25">
      <c r="A24" s="127" t="s">
        <v>115</v>
      </c>
      <c r="B24" s="132">
        <f>B10-B18</f>
        <v>0.03</v>
      </c>
      <c r="C24" s="63"/>
      <c r="D24" s="63"/>
      <c r="E24" s="63"/>
    </row>
    <row r="25" spans="1:5" x14ac:dyDescent="0.25">
      <c r="A25" s="127" t="s">
        <v>116</v>
      </c>
      <c r="B25" s="156">
        <f>B13-B18</f>
        <v>2.7575757575757573E-2</v>
      </c>
      <c r="C25" s="63"/>
      <c r="D25" s="63"/>
      <c r="E25" s="63"/>
    </row>
    <row r="26" spans="1:5" x14ac:dyDescent="0.25">
      <c r="A26" s="127" t="s">
        <v>119</v>
      </c>
      <c r="B26" s="157">
        <f>BAU!D45/BAU!C45/1000</f>
        <v>1.1689616922109784E-4</v>
      </c>
      <c r="C26" s="158" t="s">
        <v>121</v>
      </c>
      <c r="D26" s="127" t="s">
        <v>120</v>
      </c>
      <c r="E26" s="63"/>
    </row>
    <row r="27" spans="1:5" x14ac:dyDescent="0.25">
      <c r="A27" s="127" t="s">
        <v>122</v>
      </c>
      <c r="B27" s="159">
        <v>0.03</v>
      </c>
      <c r="C27" s="159"/>
      <c r="D27" s="127" t="s">
        <v>123</v>
      </c>
      <c r="E27" s="6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5"/>
  <sheetViews>
    <sheetView zoomScale="90" zoomScaleNormal="90" workbookViewId="0">
      <pane ySplit="3" topLeftCell="A4" activePane="bottomLeft" state="frozen"/>
      <selection pane="bottomLeft" activeCell="E6" sqref="E6"/>
    </sheetView>
  </sheetViews>
  <sheetFormatPr defaultRowHeight="15" x14ac:dyDescent="0.25"/>
  <cols>
    <col min="1" max="1" width="15.7109375" style="1" customWidth="1"/>
    <col min="2" max="3" width="15.7109375" style="14" customWidth="1"/>
    <col min="4" max="4" width="15.7109375" style="35" customWidth="1"/>
    <col min="5" max="5" width="15.7109375" style="14" customWidth="1"/>
    <col min="6" max="6" width="15.7109375" style="4" customWidth="1"/>
    <col min="7" max="8" width="15.7109375" style="9" customWidth="1"/>
    <col min="9" max="9" width="15.7109375" style="11" customWidth="1"/>
    <col min="10" max="10" width="1.42578125" style="77" customWidth="1"/>
    <col min="11" max="11" width="13.42578125" style="1" customWidth="1"/>
    <col min="12" max="12" width="12" style="1" bestFit="1" customWidth="1"/>
    <col min="13" max="13" width="16.42578125" style="5" customWidth="1"/>
    <col min="14" max="14" width="50.7109375" style="1" customWidth="1"/>
    <col min="15" max="15" width="9" style="1" customWidth="1"/>
    <col min="16" max="16" width="34" style="1" customWidth="1"/>
    <col min="17" max="16384" width="9.140625" style="1"/>
  </cols>
  <sheetData>
    <row r="1" spans="1:16" ht="20.100000000000001" customHeight="1" x14ac:dyDescent="0.25">
      <c r="A1" s="201" t="s">
        <v>97</v>
      </c>
      <c r="B1" s="202"/>
      <c r="C1" s="202"/>
      <c r="D1" s="202"/>
      <c r="E1" s="202"/>
      <c r="F1" s="202"/>
      <c r="G1" s="202"/>
      <c r="H1" s="202"/>
      <c r="I1" s="203"/>
    </row>
    <row r="2" spans="1:16" ht="20.100000000000001" customHeight="1" x14ac:dyDescent="0.25">
      <c r="A2" s="201" t="s">
        <v>2</v>
      </c>
      <c r="B2" s="202"/>
      <c r="C2" s="202"/>
      <c r="D2" s="202"/>
      <c r="E2" s="202"/>
      <c r="F2" s="202"/>
      <c r="G2" s="202"/>
      <c r="H2" s="202"/>
      <c r="I2" s="203"/>
    </row>
    <row r="3" spans="1:16" s="7" customFormat="1" ht="48" customHeight="1" x14ac:dyDescent="0.25">
      <c r="A3" s="18" t="s">
        <v>9</v>
      </c>
      <c r="B3" s="28" t="s">
        <v>21</v>
      </c>
      <c r="C3" s="28" t="s">
        <v>13</v>
      </c>
      <c r="D3" s="36" t="s">
        <v>129</v>
      </c>
      <c r="E3" s="34" t="s">
        <v>11</v>
      </c>
      <c r="F3" s="19" t="s">
        <v>12</v>
      </c>
      <c r="G3" s="20" t="s">
        <v>47</v>
      </c>
      <c r="H3" s="20" t="s">
        <v>16</v>
      </c>
      <c r="I3" s="46" t="s">
        <v>95</v>
      </c>
      <c r="J3" s="79"/>
      <c r="K3" s="38"/>
      <c r="L3" s="10"/>
      <c r="M3" s="3"/>
      <c r="N3" s="3"/>
      <c r="O3" s="38"/>
      <c r="P3" s="38"/>
    </row>
    <row r="4" spans="1:16" ht="20.100000000000001" customHeight="1" x14ac:dyDescent="0.25">
      <c r="A4" s="23"/>
      <c r="B4" s="29" t="s">
        <v>22</v>
      </c>
      <c r="C4" s="29" t="s">
        <v>23</v>
      </c>
      <c r="D4" s="37" t="s">
        <v>14</v>
      </c>
      <c r="E4" s="29" t="s">
        <v>64</v>
      </c>
      <c r="F4" s="24" t="s">
        <v>43</v>
      </c>
      <c r="G4" s="16" t="s">
        <v>24</v>
      </c>
      <c r="H4" s="16" t="s">
        <v>49</v>
      </c>
      <c r="I4" s="47" t="s">
        <v>31</v>
      </c>
      <c r="K4" s="39"/>
      <c r="L4" s="39"/>
      <c r="N4" s="3"/>
      <c r="P4" s="55"/>
    </row>
    <row r="5" spans="1:16" ht="20.100000000000001" customHeight="1" x14ac:dyDescent="0.25">
      <c r="A5" s="1">
        <v>1980</v>
      </c>
      <c r="B5" s="14">
        <f>PARAMETERS!B4</f>
        <v>450</v>
      </c>
      <c r="C5" s="14">
        <f>PARAMETERS!$B$10*B5</f>
        <v>27</v>
      </c>
      <c r="D5" s="35">
        <f>PARAMETERS!$B$14*C5^PARAMETERS!$B$15</f>
        <v>5.0572718390894531</v>
      </c>
      <c r="E5" s="14">
        <f>PARAMETERS!B6</f>
        <v>250</v>
      </c>
      <c r="F5" s="4">
        <f>PARAMETERS!$B$17*E5</f>
        <v>0.46900489396411088</v>
      </c>
      <c r="G5" s="9">
        <f>MAX(PARAMETERS!$B$18,PARAMETERS!$B$18+PARAMETERS!$B$19*(F5-1))</f>
        <v>0.03</v>
      </c>
      <c r="H5" s="9">
        <f>(C6-C5)/C5</f>
        <v>2.9999999999999954E-2</v>
      </c>
      <c r="I5" s="11">
        <f>H5*100</f>
        <v>2.9999999999999956</v>
      </c>
    </row>
    <row r="6" spans="1:16" ht="20.100000000000001" customHeight="1" x14ac:dyDescent="0.25">
      <c r="A6" s="1">
        <f t="shared" ref="A6:A69" si="0">A5+1</f>
        <v>1981</v>
      </c>
      <c r="B6" s="14">
        <f>B5+C5-G5*B5</f>
        <v>463.5</v>
      </c>
      <c r="C6" s="14">
        <f>PARAMETERS!$B$10*B6</f>
        <v>27.81</v>
      </c>
      <c r="D6" s="35">
        <f>PARAMETERS!$B$14*C6^PARAMETERS!$B$15</f>
        <v>5.147764058538205</v>
      </c>
      <c r="E6" s="14">
        <f>E5+D6+PARAMETERS!$B$16</f>
        <v>256.6477640585382</v>
      </c>
      <c r="F6" s="4">
        <f>PARAMETERS!$B$17*E6</f>
        <v>0.48147622947360341</v>
      </c>
      <c r="G6" s="9">
        <f>MAX(PARAMETERS!$B$18,PARAMETERS!$B$18+PARAMETERS!$B$19*(F6-1))</f>
        <v>0.03</v>
      </c>
      <c r="H6" s="9">
        <f>(C7-C6)/C6</f>
        <v>3.0000000000000089E-2</v>
      </c>
      <c r="I6" s="11">
        <f t="shared" ref="I6:I69" si="1">H6*100</f>
        <v>3.0000000000000089</v>
      </c>
    </row>
    <row r="7" spans="1:16" ht="20.100000000000001" customHeight="1" x14ac:dyDescent="0.25">
      <c r="A7" s="1">
        <f t="shared" si="0"/>
        <v>1982</v>
      </c>
      <c r="B7" s="14">
        <f t="shared" ref="B7:B70" si="2">B6+C6-G6*B6</f>
        <v>477.40500000000003</v>
      </c>
      <c r="C7" s="14">
        <f>PARAMETERS!$B$10*B7</f>
        <v>28.644300000000001</v>
      </c>
      <c r="D7" s="35">
        <f>PARAMETERS!$B$14*C7^PARAMETERS!$B$15</f>
        <v>5.2398754991878969</v>
      </c>
      <c r="E7" s="14">
        <f>E6+D7+PARAMETERS!$B$16</f>
        <v>263.38763955772612</v>
      </c>
      <c r="F7" s="4">
        <f>PARAMETERS!$B$17*E7</f>
        <v>0.49412036784891517</v>
      </c>
      <c r="G7" s="9">
        <f>MAX(PARAMETERS!$B$18,PARAMETERS!$B$18+PARAMETERS!$B$19*(F7-1))</f>
        <v>0.03</v>
      </c>
      <c r="H7" s="9">
        <f t="shared" ref="H7:H70" si="3">(C8-C7)/C7</f>
        <v>2.9999999999999961E-2</v>
      </c>
      <c r="I7" s="11">
        <f t="shared" si="1"/>
        <v>2.999999999999996</v>
      </c>
    </row>
    <row r="8" spans="1:16" ht="20.100000000000001" customHeight="1" x14ac:dyDescent="0.25">
      <c r="A8" s="1">
        <f t="shared" si="0"/>
        <v>1983</v>
      </c>
      <c r="B8" s="14">
        <f t="shared" si="2"/>
        <v>491.72714999999999</v>
      </c>
      <c r="C8" s="14">
        <f>PARAMETERS!$B$10*B8</f>
        <v>29.503629</v>
      </c>
      <c r="D8" s="35">
        <f>PARAMETERS!$B$14*C8^PARAMETERS!$B$15</f>
        <v>5.3336351345493238</v>
      </c>
      <c r="E8" s="14">
        <f>E7+D8+PARAMETERS!$B$16</f>
        <v>270.22127469227541</v>
      </c>
      <c r="F8" s="4">
        <f>PARAMETERS!$B$17*E8</f>
        <v>0.50694040113559002</v>
      </c>
      <c r="G8" s="9">
        <f>MAX(PARAMETERS!$B$18,PARAMETERS!$B$18+PARAMETERS!$B$19*(F8-1))</f>
        <v>0.03</v>
      </c>
      <c r="H8" s="9">
        <f t="shared" si="3"/>
        <v>2.9999999999999874E-2</v>
      </c>
      <c r="I8" s="11">
        <f t="shared" si="1"/>
        <v>2.9999999999999876</v>
      </c>
    </row>
    <row r="9" spans="1:16" ht="20.100000000000001" customHeight="1" x14ac:dyDescent="0.25">
      <c r="A9" s="1">
        <f t="shared" si="0"/>
        <v>1984</v>
      </c>
      <c r="B9" s="14">
        <f t="shared" si="2"/>
        <v>506.47896449999996</v>
      </c>
      <c r="C9" s="14">
        <f>PARAMETERS!$B$10*B9</f>
        <v>30.388737869999996</v>
      </c>
      <c r="D9" s="35">
        <f>PARAMETERS!$B$14*C9^PARAMETERS!$B$15</f>
        <v>5.4290724565703838</v>
      </c>
      <c r="E9" s="14">
        <f>E8+D9+PARAMETERS!$B$16</f>
        <v>277.15034714884581</v>
      </c>
      <c r="F9" s="4">
        <f>PARAMETERS!$B$17*E9</f>
        <v>0.51993947670664376</v>
      </c>
      <c r="G9" s="9">
        <f>MAX(PARAMETERS!$B$18,PARAMETERS!$B$18+PARAMETERS!$B$19*(F9-1))</f>
        <v>0.03</v>
      </c>
      <c r="H9" s="9">
        <f t="shared" si="3"/>
        <v>3.0000000000000075E-2</v>
      </c>
      <c r="I9" s="11">
        <f t="shared" si="1"/>
        <v>3.0000000000000075</v>
      </c>
    </row>
    <row r="10" spans="1:16" ht="20.100000000000001" customHeight="1" x14ac:dyDescent="0.25">
      <c r="A10" s="1">
        <f t="shared" si="0"/>
        <v>1985</v>
      </c>
      <c r="B10" s="14">
        <f t="shared" si="2"/>
        <v>521.67333343500002</v>
      </c>
      <c r="C10" s="14">
        <f>PARAMETERS!$B$10*B10</f>
        <v>31.300400006099999</v>
      </c>
      <c r="D10" s="35">
        <f>PARAMETERS!$B$14*C10^PARAMETERS!$B$15</f>
        <v>5.5262174849127002</v>
      </c>
      <c r="E10" s="14">
        <f>E9+D10+PARAMETERS!$B$16</f>
        <v>284.17656463375852</v>
      </c>
      <c r="F10" s="4">
        <f>PARAMETERS!$B$17*E10</f>
        <v>0.53312079825256486</v>
      </c>
      <c r="G10" s="9">
        <f>MAX(PARAMETERS!$B$18,PARAMETERS!$B$18+PARAMETERS!$B$19*(F10-1))</f>
        <v>0.03</v>
      </c>
      <c r="H10" s="9">
        <f t="shared" si="3"/>
        <v>2.9999999999999954E-2</v>
      </c>
      <c r="I10" s="11">
        <f t="shared" si="1"/>
        <v>2.9999999999999956</v>
      </c>
    </row>
    <row r="11" spans="1:16" ht="20.100000000000001" customHeight="1" x14ac:dyDescent="0.25">
      <c r="A11" s="1">
        <f t="shared" si="0"/>
        <v>1986</v>
      </c>
      <c r="B11" s="14">
        <f t="shared" si="2"/>
        <v>537.32353343804994</v>
      </c>
      <c r="C11" s="14">
        <f>PARAMETERS!$B$10*B11</f>
        <v>32.239412006282997</v>
      </c>
      <c r="D11" s="35">
        <f>PARAMETERS!$B$14*C11^PARAMETERS!$B$15</f>
        <v>5.6251007763942766</v>
      </c>
      <c r="E11" s="14">
        <f>E10+D11+PARAMETERS!$B$16</f>
        <v>291.30166541015279</v>
      </c>
      <c r="F11" s="4">
        <f>PARAMETERS!$B$17*E11</f>
        <v>0.54648762678903051</v>
      </c>
      <c r="G11" s="9">
        <f>MAX(PARAMETERS!$B$18,PARAMETERS!$B$18+PARAMETERS!$B$19*(F11-1))</f>
        <v>0.03</v>
      </c>
      <c r="H11" s="9">
        <f t="shared" si="3"/>
        <v>3.0000000000000165E-2</v>
      </c>
      <c r="I11" s="11">
        <f t="shared" si="1"/>
        <v>3.0000000000000164</v>
      </c>
    </row>
    <row r="12" spans="1:16" ht="20.100000000000001" customHeight="1" x14ac:dyDescent="0.25">
      <c r="A12" s="1">
        <f t="shared" si="0"/>
        <v>1987</v>
      </c>
      <c r="B12" s="14">
        <f t="shared" si="2"/>
        <v>553.44323944119151</v>
      </c>
      <c r="C12" s="14">
        <f>PARAMETERS!$B$10*B12</f>
        <v>33.206594366471492</v>
      </c>
      <c r="D12" s="35">
        <f>PARAMETERS!$B$14*C12^PARAMETERS!$B$15</f>
        <v>5.7257534346010903</v>
      </c>
      <c r="E12" s="14">
        <f>E11+D12+PARAMETERS!$B$16</f>
        <v>298.52741884475387</v>
      </c>
      <c r="F12" s="4">
        <f>PARAMETERS!$B$17*E12</f>
        <v>0.56004328168265405</v>
      </c>
      <c r="G12" s="9">
        <f>MAX(PARAMETERS!$B$18,PARAMETERS!$B$18+PARAMETERS!$B$19*(F12-1))</f>
        <v>0.03</v>
      </c>
      <c r="H12" s="9">
        <f t="shared" si="3"/>
        <v>2.9999999999999687E-2</v>
      </c>
      <c r="I12" s="11">
        <f t="shared" si="1"/>
        <v>2.9999999999999685</v>
      </c>
    </row>
    <row r="13" spans="1:16" ht="20.100000000000001" customHeight="1" x14ac:dyDescent="0.25">
      <c r="A13" s="1">
        <f t="shared" si="0"/>
        <v>1988</v>
      </c>
      <c r="B13" s="14">
        <f t="shared" si="2"/>
        <v>570.04653662442718</v>
      </c>
      <c r="C13" s="14">
        <f>PARAMETERS!$B$10*B13</f>
        <v>34.202792197465627</v>
      </c>
      <c r="D13" s="35">
        <f>PARAMETERS!$B$14*C13^PARAMETERS!$B$15</f>
        <v>5.8282071196706804</v>
      </c>
      <c r="E13" s="14">
        <f>E12+D13+PARAMETERS!$B$16</f>
        <v>305.85562596442458</v>
      </c>
      <c r="F13" s="4">
        <f>PARAMETERS!$B$17*E13</f>
        <v>0.57379114169508683</v>
      </c>
      <c r="G13" s="9">
        <f>MAX(PARAMETERS!$B$18,PARAMETERS!$B$18+PARAMETERS!$B$19*(F13-1))</f>
        <v>0.03</v>
      </c>
      <c r="H13" s="9">
        <f t="shared" si="3"/>
        <v>3.0000000000000072E-2</v>
      </c>
      <c r="I13" s="11">
        <f t="shared" si="1"/>
        <v>3.0000000000000071</v>
      </c>
    </row>
    <row r="14" spans="1:16" ht="20.100000000000001" customHeight="1" x14ac:dyDescent="0.25">
      <c r="A14" s="1">
        <f t="shared" si="0"/>
        <v>1989</v>
      </c>
      <c r="B14" s="14">
        <f t="shared" si="2"/>
        <v>587.14793272316001</v>
      </c>
      <c r="C14" s="14">
        <f>PARAMETERS!$B$10*B14</f>
        <v>35.228875963389598</v>
      </c>
      <c r="D14" s="35">
        <f>PARAMETERS!$B$14*C14^PARAMETERS!$B$15</f>
        <v>5.9324940582507848</v>
      </c>
      <c r="E14" s="14">
        <f>E13+D14+PARAMETERS!$B$16</f>
        <v>313.28812002267534</v>
      </c>
      <c r="F14" s="4">
        <f>PARAMETERS!$B$17*E14</f>
        <v>0.58773464604580195</v>
      </c>
      <c r="G14" s="9">
        <f>MAX(PARAMETERS!$B$18,PARAMETERS!$B$18+PARAMETERS!$B$19*(F14-1))</f>
        <v>0.03</v>
      </c>
      <c r="H14" s="9">
        <f t="shared" si="3"/>
        <v>2.9999999999999971E-2</v>
      </c>
      <c r="I14" s="11">
        <f t="shared" si="1"/>
        <v>2.9999999999999973</v>
      </c>
    </row>
    <row r="15" spans="1:16" ht="20.100000000000001" customHeight="1" x14ac:dyDescent="0.25">
      <c r="A15" s="1">
        <f t="shared" si="0"/>
        <v>1990</v>
      </c>
      <c r="B15" s="14">
        <f t="shared" si="2"/>
        <v>604.76237070485479</v>
      </c>
      <c r="C15" s="14">
        <f>PARAMETERS!$B$10*B15</f>
        <v>36.285742242291285</v>
      </c>
      <c r="D15" s="35">
        <f>PARAMETERS!$B$14*C15^PARAMETERS!$B$15</f>
        <v>6.0386470536361987</v>
      </c>
      <c r="E15" s="14">
        <f>E14+D15+PARAMETERS!$B$16</f>
        <v>320.82676707631157</v>
      </c>
      <c r="F15" s="4">
        <f>PARAMETERS!$B$17*E15</f>
        <v>0.60187729549389601</v>
      </c>
      <c r="G15" s="9">
        <f>MAX(PARAMETERS!$B$18,PARAMETERS!$B$18+PARAMETERS!$B$19*(F15-1))</f>
        <v>0.03</v>
      </c>
      <c r="H15" s="9">
        <f t="shared" si="3"/>
        <v>2.9999999999999982E-2</v>
      </c>
      <c r="I15" s="11">
        <f t="shared" si="1"/>
        <v>2.9999999999999982</v>
      </c>
    </row>
    <row r="16" spans="1:16" ht="20.100000000000001" customHeight="1" x14ac:dyDescent="0.25">
      <c r="A16" s="1">
        <f t="shared" si="0"/>
        <v>1991</v>
      </c>
      <c r="B16" s="14">
        <f t="shared" si="2"/>
        <v>622.90524182600041</v>
      </c>
      <c r="C16" s="14">
        <f>PARAMETERS!$B$10*B16</f>
        <v>37.374314509560023</v>
      </c>
      <c r="D16" s="35">
        <f>PARAMETERS!$B$14*C16^PARAMETERS!$B$15</f>
        <v>6.1466994960869874</v>
      </c>
      <c r="E16" s="14">
        <f>E15+D16+PARAMETERS!$B$16</f>
        <v>328.47346657239854</v>
      </c>
      <c r="F16" s="4">
        <f>PARAMETERS!$B$17*E16</f>
        <v>0.61622265343924676</v>
      </c>
      <c r="G16" s="9">
        <f>MAX(PARAMETERS!$B$18,PARAMETERS!$B$18+PARAMETERS!$B$19*(F16-1))</f>
        <v>0.03</v>
      </c>
      <c r="H16" s="9">
        <f t="shared" si="3"/>
        <v>2.9999999999999982E-2</v>
      </c>
      <c r="I16" s="11">
        <f t="shared" si="1"/>
        <v>2.9999999999999982</v>
      </c>
    </row>
    <row r="17" spans="1:9" ht="20.100000000000001" customHeight="1" x14ac:dyDescent="0.25">
      <c r="A17" s="1">
        <f t="shared" si="0"/>
        <v>1992</v>
      </c>
      <c r="B17" s="14">
        <f t="shared" si="2"/>
        <v>641.59239908078041</v>
      </c>
      <c r="C17" s="14">
        <f>PARAMETERS!$B$10*B17</f>
        <v>38.495543944846823</v>
      </c>
      <c r="D17" s="35">
        <f>PARAMETERS!$B$14*C17^PARAMETERS!$B$15</f>
        <v>6.2566853733313463</v>
      </c>
      <c r="E17" s="14">
        <f>E16+D17+PARAMETERS!$B$16</f>
        <v>336.23015194572986</v>
      </c>
      <c r="F17" s="4">
        <f>PARAMETERS!$B$17*E17</f>
        <v>0.63077434704337565</v>
      </c>
      <c r="G17" s="9">
        <f>MAX(PARAMETERS!$B$18,PARAMETERS!$B$18+PARAMETERS!$B$19*(F17-1))</f>
        <v>0.03</v>
      </c>
      <c r="H17" s="9">
        <f t="shared" si="3"/>
        <v>3.00000000000002E-2</v>
      </c>
      <c r="I17" s="11">
        <f t="shared" si="1"/>
        <v>3.00000000000002</v>
      </c>
    </row>
    <row r="18" spans="1:9" ht="20.100000000000001" customHeight="1" x14ac:dyDescent="0.25">
      <c r="A18" s="1">
        <f t="shared" si="0"/>
        <v>1993</v>
      </c>
      <c r="B18" s="14">
        <f t="shared" si="2"/>
        <v>660.8401710532039</v>
      </c>
      <c r="C18" s="14">
        <f>PARAMETERS!$B$10*B18</f>
        <v>39.650410263192235</v>
      </c>
      <c r="D18" s="35">
        <f>PARAMETERS!$B$14*C18^PARAMETERS!$B$15</f>
        <v>6.3686392812563826</v>
      </c>
      <c r="E18" s="14">
        <f>E17+D18+PARAMETERS!$B$16</f>
        <v>344.09879122698624</v>
      </c>
      <c r="F18" s="4">
        <f>PARAMETERS!$B$17*E18</f>
        <v>0.64553606837036559</v>
      </c>
      <c r="G18" s="9">
        <f>MAX(PARAMETERS!$B$18,PARAMETERS!$B$18+PARAMETERS!$B$19*(F18-1))</f>
        <v>0.03</v>
      </c>
      <c r="H18" s="9">
        <f t="shared" si="3"/>
        <v>3.0000000000000027E-2</v>
      </c>
      <c r="I18" s="11">
        <f t="shared" si="1"/>
        <v>3.0000000000000027</v>
      </c>
    </row>
    <row r="19" spans="1:9" ht="20.100000000000001" customHeight="1" x14ac:dyDescent="0.25">
      <c r="A19" s="1">
        <f t="shared" si="0"/>
        <v>1994</v>
      </c>
      <c r="B19" s="14">
        <f t="shared" si="2"/>
        <v>680.66537618480004</v>
      </c>
      <c r="C19" s="14">
        <f>PARAMETERS!$B$10*B19</f>
        <v>40.839922571088003</v>
      </c>
      <c r="D19" s="35">
        <f>PARAMETERS!$B$14*C19^PARAMETERS!$B$15</f>
        <v>6.4825964347902074</v>
      </c>
      <c r="E19" s="14">
        <f>E18+D19+PARAMETERS!$B$16</f>
        <v>352.08138766177643</v>
      </c>
      <c r="F19" s="4">
        <f>PARAMETERS!$B$17*E19</f>
        <v>0.66051157554819384</v>
      </c>
      <c r="G19" s="9">
        <f>MAX(PARAMETERS!$B$18,PARAMETERS!$B$18+PARAMETERS!$B$19*(F19-1))</f>
        <v>0.03</v>
      </c>
      <c r="H19" s="9">
        <f t="shared" si="3"/>
        <v>2.9999999999999853E-2</v>
      </c>
      <c r="I19" s="11">
        <f t="shared" si="1"/>
        <v>2.9999999999999853</v>
      </c>
    </row>
    <row r="20" spans="1:9" ht="20.100000000000001" customHeight="1" x14ac:dyDescent="0.25">
      <c r="A20" s="1">
        <f t="shared" si="0"/>
        <v>1995</v>
      </c>
      <c r="B20" s="14">
        <f t="shared" si="2"/>
        <v>701.08533747034403</v>
      </c>
      <c r="C20" s="14">
        <f>PARAMETERS!$B$10*B20</f>
        <v>42.065120248220637</v>
      </c>
      <c r="D20" s="35">
        <f>PARAMETERS!$B$14*C20^PARAMETERS!$B$15</f>
        <v>6.5985926789787221</v>
      </c>
      <c r="E20" s="14">
        <f>E19+D20+PARAMETERS!$B$16</f>
        <v>360.17998034075515</v>
      </c>
      <c r="F20" s="4">
        <f>PARAMETERS!$B$17*E20</f>
        <v>0.67570469395084565</v>
      </c>
      <c r="G20" s="9">
        <f>MAX(PARAMETERS!$B$18,PARAMETERS!$B$18+PARAMETERS!$B$19*(F20-1))</f>
        <v>0.03</v>
      </c>
      <c r="H20" s="9">
        <f t="shared" si="3"/>
        <v>3.0000000000000047E-2</v>
      </c>
      <c r="I20" s="11">
        <f t="shared" si="1"/>
        <v>3.0000000000000049</v>
      </c>
    </row>
    <row r="21" spans="1:9" ht="20.100000000000001" customHeight="1" x14ac:dyDescent="0.25">
      <c r="A21" s="1">
        <f t="shared" si="0"/>
        <v>1996</v>
      </c>
      <c r="B21" s="14">
        <f t="shared" si="2"/>
        <v>722.11789759445435</v>
      </c>
      <c r="C21" s="14">
        <f>PARAMETERS!$B$10*B21</f>
        <v>43.327073855667258</v>
      </c>
      <c r="D21" s="35">
        <f>PARAMETERS!$B$14*C21^PARAMETERS!$B$15</f>
        <v>6.7166645002606469</v>
      </c>
      <c r="E21" s="14">
        <f>E20+D21+PARAMETERS!$B$16</f>
        <v>368.39664484101581</v>
      </c>
      <c r="F21" s="4">
        <f>PARAMETERS!$B$17*E21</f>
        <v>0.69111931740157939</v>
      </c>
      <c r="G21" s="9">
        <f>MAX(PARAMETERS!$B$18,PARAMETERS!$B$18+PARAMETERS!$B$19*(F21-1))</f>
        <v>0.03</v>
      </c>
      <c r="H21" s="9">
        <f t="shared" si="3"/>
        <v>2.9999999999999964E-2</v>
      </c>
      <c r="I21" s="11">
        <f t="shared" si="1"/>
        <v>2.9999999999999964</v>
      </c>
    </row>
    <row r="22" spans="1:9" ht="20.100000000000001" customHeight="1" x14ac:dyDescent="0.25">
      <c r="A22" s="1">
        <f t="shared" si="0"/>
        <v>1997</v>
      </c>
      <c r="B22" s="14">
        <f t="shared" si="2"/>
        <v>743.7814345222879</v>
      </c>
      <c r="C22" s="14">
        <f>PARAMETERS!$B$10*B22</f>
        <v>44.626886071337275</v>
      </c>
      <c r="D22" s="35">
        <f>PARAMETERS!$B$14*C22^PARAMETERS!$B$15</f>
        <v>6.8368490379442424</v>
      </c>
      <c r="E22" s="14">
        <f>E21+D22+PARAMETERS!$B$16</f>
        <v>376.73349387896008</v>
      </c>
      <c r="F22" s="4">
        <f>PARAMETERS!$B$17*E22</f>
        <v>0.70675940939772275</v>
      </c>
      <c r="G22" s="9">
        <f>MAX(PARAMETERS!$B$18,PARAMETERS!$B$18+PARAMETERS!$B$19*(F22-1))</f>
        <v>0.03</v>
      </c>
      <c r="H22" s="9">
        <f t="shared" si="3"/>
        <v>2.999999999999978E-2</v>
      </c>
      <c r="I22" s="11">
        <f t="shared" si="1"/>
        <v>2.9999999999999782</v>
      </c>
    </row>
    <row r="23" spans="1:9" ht="20.100000000000001" customHeight="1" x14ac:dyDescent="0.25">
      <c r="A23" s="1">
        <f t="shared" si="0"/>
        <v>1998</v>
      </c>
      <c r="B23" s="14">
        <f t="shared" si="2"/>
        <v>766.09487755795647</v>
      </c>
      <c r="C23" s="14">
        <f>PARAMETERS!$B$10*B23</f>
        <v>45.965692653477383</v>
      </c>
      <c r="D23" s="35">
        <f>PARAMETERS!$B$14*C23^PARAMETERS!$B$15</f>
        <v>6.9591840958894426</v>
      </c>
      <c r="E23" s="14">
        <f>E22+D23+PARAMETERS!$B$16</f>
        <v>385.19267797484952</v>
      </c>
      <c r="F23" s="4">
        <f>PARAMETERS!$B$17*E23</f>
        <v>0.72262900435738486</v>
      </c>
      <c r="G23" s="9">
        <f>MAX(PARAMETERS!$B$18,PARAMETERS!$B$18+PARAMETERS!$B$19*(F23-1))</f>
        <v>0.03</v>
      </c>
      <c r="H23" s="9">
        <f t="shared" si="3"/>
        <v>3.0000000000000037E-2</v>
      </c>
      <c r="I23" s="11">
        <f t="shared" si="1"/>
        <v>3.0000000000000036</v>
      </c>
    </row>
    <row r="24" spans="1:9" ht="20.100000000000001" customHeight="1" x14ac:dyDescent="0.25">
      <c r="A24" s="1">
        <f t="shared" si="0"/>
        <v>1999</v>
      </c>
      <c r="B24" s="14">
        <f t="shared" si="2"/>
        <v>789.07772388469516</v>
      </c>
      <c r="C24" s="14">
        <f>PARAMETERS!$B$10*B24</f>
        <v>47.344663433081706</v>
      </c>
      <c r="D24" s="35">
        <f>PARAMETERS!$B$14*C24^PARAMETERS!$B$15</f>
        <v>7.0837081543989955</v>
      </c>
      <c r="E24" s="14">
        <f>E23+D24+PARAMETERS!$B$16</f>
        <v>393.77638612924852</v>
      </c>
      <c r="F24" s="4">
        <f>PARAMETERS!$B$17*E24</f>
        <v>0.73873220888847591</v>
      </c>
      <c r="G24" s="9">
        <f>MAX(PARAMETERS!$B$18,PARAMETERS!$B$18+PARAMETERS!$B$19*(F24-1))</f>
        <v>0.03</v>
      </c>
      <c r="H24" s="9">
        <f t="shared" si="3"/>
        <v>3.000000000000003E-2</v>
      </c>
      <c r="I24" s="11">
        <f t="shared" si="1"/>
        <v>3.0000000000000031</v>
      </c>
    </row>
    <row r="25" spans="1:9" ht="20.100000000000001" customHeight="1" x14ac:dyDescent="0.25">
      <c r="A25" s="1">
        <f t="shared" si="0"/>
        <v>2000</v>
      </c>
      <c r="B25" s="14">
        <f t="shared" si="2"/>
        <v>812.750055601236</v>
      </c>
      <c r="C25" s="14">
        <f>PARAMETERS!$B$10*B25</f>
        <v>48.765003336074159</v>
      </c>
      <c r="D25" s="35">
        <f>PARAMETERS!$B$14*C25^PARAMETERS!$B$15</f>
        <v>7.2104603823223838</v>
      </c>
      <c r="E25" s="14">
        <f>E24+D25+PARAMETERS!$B$16</f>
        <v>402.48684651157089</v>
      </c>
      <c r="F25" s="4">
        <f>PARAMETERS!$B$17*E25</f>
        <v>0.75507320308043469</v>
      </c>
      <c r="G25" s="9">
        <f>MAX(PARAMETERS!$B$18,PARAMETERS!$B$18+PARAMETERS!$B$19*(F25-1))</f>
        <v>0.03</v>
      </c>
      <c r="H25" s="9">
        <f t="shared" si="3"/>
        <v>2.9999999999999995E-2</v>
      </c>
      <c r="I25" s="11">
        <f t="shared" si="1"/>
        <v>2.9999999999999996</v>
      </c>
    </row>
    <row r="26" spans="1:9" ht="20.100000000000001" customHeight="1" x14ac:dyDescent="0.25">
      <c r="A26" s="1">
        <f t="shared" si="0"/>
        <v>2001</v>
      </c>
      <c r="B26" s="14">
        <f t="shared" si="2"/>
        <v>837.13255726927309</v>
      </c>
      <c r="C26" s="14">
        <f>PARAMETERS!$B$10*B26</f>
        <v>50.227953436156383</v>
      </c>
      <c r="D26" s="35">
        <f>PARAMETERS!$B$14*C26^PARAMETERS!$B$15</f>
        <v>7.3394806493763154</v>
      </c>
      <c r="E26" s="14">
        <f>E25+D26+PARAMETERS!$B$16</f>
        <v>411.32632716094719</v>
      </c>
      <c r="F26" s="4">
        <f>PARAMETERS!$B$17*E26</f>
        <v>0.77165624181906889</v>
      </c>
      <c r="G26" s="9">
        <f>MAX(PARAMETERS!$B$18,PARAMETERS!$B$18+PARAMETERS!$B$19*(F26-1))</f>
        <v>0.03</v>
      </c>
      <c r="H26" s="9">
        <f t="shared" si="3"/>
        <v>3.0000000000000075E-2</v>
      </c>
      <c r="I26" s="11">
        <f t="shared" si="1"/>
        <v>3.0000000000000075</v>
      </c>
    </row>
    <row r="27" spans="1:9" ht="20.100000000000001" customHeight="1" x14ac:dyDescent="0.25">
      <c r="A27" s="1">
        <f t="shared" si="0"/>
        <v>2002</v>
      </c>
      <c r="B27" s="14">
        <f t="shared" si="2"/>
        <v>862.24653398735131</v>
      </c>
      <c r="C27" s="14">
        <f>PARAMETERS!$B$10*B27</f>
        <v>51.734792039241078</v>
      </c>
      <c r="D27" s="35">
        <f>PARAMETERS!$B$14*C27^PARAMETERS!$B$15</f>
        <v>7.470809538685697</v>
      </c>
      <c r="E27" s="14">
        <f>E26+D27+PARAMETERS!$B$16</f>
        <v>420.29713669963286</v>
      </c>
      <c r="F27" s="4">
        <f>PARAMETERS!$B$17*E27</f>
        <v>0.78848565612492294</v>
      </c>
      <c r="G27" s="9">
        <f>MAX(PARAMETERS!$B$18,PARAMETERS!$B$18+PARAMETERS!$B$19*(F27-1))</f>
        <v>0.03</v>
      </c>
      <c r="H27" s="9">
        <f t="shared" si="3"/>
        <v>2.9999999999999971E-2</v>
      </c>
      <c r="I27" s="11">
        <f t="shared" si="1"/>
        <v>2.9999999999999973</v>
      </c>
    </row>
    <row r="28" spans="1:9" ht="20.100000000000001" customHeight="1" x14ac:dyDescent="0.25">
      <c r="A28" s="1">
        <f t="shared" si="0"/>
        <v>2003</v>
      </c>
      <c r="B28" s="14">
        <f t="shared" si="2"/>
        <v>888.11393000697183</v>
      </c>
      <c r="C28" s="14">
        <f>PARAMETERS!$B$10*B28</f>
        <v>53.286835800418309</v>
      </c>
      <c r="D28" s="35">
        <f>PARAMETERS!$B$14*C28^PARAMETERS!$B$15</f>
        <v>7.6044883595489807</v>
      </c>
      <c r="E28" s="14">
        <f>E27+D28+PARAMETERS!$B$16</f>
        <v>429.40162505918181</v>
      </c>
      <c r="F28" s="4">
        <f>PARAMETERS!$B$17*E28</f>
        <v>0.80556585451559382</v>
      </c>
      <c r="G28" s="9">
        <f>MAX(PARAMETERS!$B$18,PARAMETERS!$B$18+PARAMETERS!$B$19*(F28-1))</f>
        <v>0.03</v>
      </c>
      <c r="H28" s="9">
        <f t="shared" si="3"/>
        <v>3.0000000000000079E-2</v>
      </c>
      <c r="I28" s="11">
        <f t="shared" si="1"/>
        <v>3.000000000000008</v>
      </c>
    </row>
    <row r="29" spans="1:9" ht="20.100000000000001" customHeight="1" x14ac:dyDescent="0.25">
      <c r="A29" s="1">
        <f t="shared" si="0"/>
        <v>2004</v>
      </c>
      <c r="B29" s="14">
        <f t="shared" si="2"/>
        <v>914.75734790718104</v>
      </c>
      <c r="C29" s="14">
        <f>PARAMETERS!$B$10*B29</f>
        <v>54.885440874430863</v>
      </c>
      <c r="D29" s="35">
        <f>PARAMETERS!$B$14*C29^PARAMETERS!$B$15</f>
        <v>7.7405591604319524</v>
      </c>
      <c r="E29" s="14">
        <f>E28+D29+PARAMETERS!$B$16</f>
        <v>438.64218421961374</v>
      </c>
      <c r="F29" s="4">
        <f>PARAMETERS!$B$17*E29</f>
        <v>0.82290132439242369</v>
      </c>
      <c r="G29" s="9">
        <f>MAX(PARAMETERS!$B$18,PARAMETERS!$B$18+PARAMETERS!$B$19*(F29-1))</f>
        <v>0.03</v>
      </c>
      <c r="H29" s="9">
        <f t="shared" si="3"/>
        <v>2.9999999999999909E-2</v>
      </c>
      <c r="I29" s="11">
        <f t="shared" si="1"/>
        <v>2.9999999999999907</v>
      </c>
    </row>
    <row r="30" spans="1:9" ht="20.100000000000001" customHeight="1" x14ac:dyDescent="0.25">
      <c r="A30" s="1">
        <f t="shared" si="0"/>
        <v>2005</v>
      </c>
      <c r="B30" s="14">
        <f t="shared" si="2"/>
        <v>942.20006834439641</v>
      </c>
      <c r="C30" s="14">
        <f>PARAMETERS!$B$10*B30</f>
        <v>56.532004100663784</v>
      </c>
      <c r="D30" s="35">
        <f>PARAMETERS!$B$14*C30^PARAMETERS!$B$15</f>
        <v>7.8790647421939903</v>
      </c>
      <c r="E30" s="14">
        <f>E29+D30+PARAMETERS!$B$16</f>
        <v>448.02124896180771</v>
      </c>
      <c r="F30" s="4">
        <f>PARAMETERS!$B$17*E30</f>
        <v>0.84049663345200454</v>
      </c>
      <c r="G30" s="9">
        <f>MAX(PARAMETERS!$B$18,PARAMETERS!$B$18+PARAMETERS!$B$19*(F30-1))</f>
        <v>0.03</v>
      </c>
      <c r="H30" s="9">
        <f t="shared" si="3"/>
        <v>3.0000000000000034E-2</v>
      </c>
      <c r="I30" s="11">
        <f t="shared" si="1"/>
        <v>3.0000000000000036</v>
      </c>
    </row>
    <row r="31" spans="1:9" ht="20.100000000000001" customHeight="1" x14ac:dyDescent="0.25">
      <c r="A31" s="1">
        <f t="shared" si="0"/>
        <v>2006</v>
      </c>
      <c r="B31" s="14">
        <f t="shared" si="2"/>
        <v>970.46607039472838</v>
      </c>
      <c r="C31" s="14">
        <f>PARAMETERS!$B$10*B31</f>
        <v>58.227964223683699</v>
      </c>
      <c r="D31" s="35">
        <f>PARAMETERS!$B$14*C31^PARAMETERS!$B$15</f>
        <v>8.0200486715510344</v>
      </c>
      <c r="E31" s="14">
        <f>E30+D31+PARAMETERS!$B$16</f>
        <v>457.54129763335874</v>
      </c>
      <c r="F31" s="4">
        <f>PARAMETERS!$B$17*E31</f>
        <v>0.85835643112294047</v>
      </c>
      <c r="G31" s="9">
        <f>MAX(PARAMETERS!$B$18,PARAMETERS!$B$18+PARAMETERS!$B$19*(F31-1))</f>
        <v>0.03</v>
      </c>
      <c r="H31" s="9">
        <f t="shared" si="3"/>
        <v>3.0000000000000096E-2</v>
      </c>
      <c r="I31" s="11">
        <f t="shared" si="1"/>
        <v>3.0000000000000098</v>
      </c>
    </row>
    <row r="32" spans="1:9" ht="20.100000000000001" customHeight="1" x14ac:dyDescent="0.25">
      <c r="A32" s="1">
        <f t="shared" si="0"/>
        <v>2007</v>
      </c>
      <c r="B32" s="14">
        <f t="shared" si="2"/>
        <v>999.58005250657027</v>
      </c>
      <c r="C32" s="14">
        <f>PARAMETERS!$B$10*B32</f>
        <v>59.974803150394216</v>
      </c>
      <c r="D32" s="35">
        <f>PARAMETERS!$B$14*C32^PARAMETERS!$B$15</f>
        <v>8.1635552947794032</v>
      </c>
      <c r="E32" s="14">
        <f>E31+D32+PARAMETERS!$B$16</f>
        <v>467.20485292813817</v>
      </c>
      <c r="F32" s="4">
        <f>PARAMETERS!$B$17*E32</f>
        <v>0.87648545002831779</v>
      </c>
      <c r="G32" s="9">
        <f>MAX(PARAMETERS!$B$18,PARAMETERS!$B$18+PARAMETERS!$B$19*(F32-1))</f>
        <v>0.03</v>
      </c>
      <c r="H32" s="9">
        <f t="shared" si="3"/>
        <v>3.0000000000000016E-2</v>
      </c>
      <c r="I32" s="11">
        <f t="shared" si="1"/>
        <v>3.0000000000000018</v>
      </c>
    </row>
    <row r="33" spans="1:9" ht="20.100000000000001" customHeight="1" x14ac:dyDescent="0.25">
      <c r="A33" s="1">
        <f t="shared" si="0"/>
        <v>2008</v>
      </c>
      <c r="B33" s="14">
        <f t="shared" si="2"/>
        <v>1029.5674540817674</v>
      </c>
      <c r="C33" s="14">
        <f>PARAMETERS!$B$10*B33</f>
        <v>61.774047244906043</v>
      </c>
      <c r="D33" s="35">
        <f>PARAMETERS!$B$14*C33^PARAMETERS!$B$15</f>
        <v>8.3096297516648825</v>
      </c>
      <c r="E33" s="14">
        <f>E32+D33+PARAMETERS!$B$16</f>
        <v>477.01448267980305</v>
      </c>
      <c r="F33" s="4">
        <f>PARAMETERS!$B$17*E33</f>
        <v>0.8948885074743449</v>
      </c>
      <c r="G33" s="9">
        <f>MAX(PARAMETERS!$B$18,PARAMETERS!$B$18+PARAMETERS!$B$19*(F33-1))</f>
        <v>0.03</v>
      </c>
      <c r="H33" s="9">
        <f t="shared" si="3"/>
        <v>3.0000000000000186E-2</v>
      </c>
      <c r="I33" s="11">
        <f t="shared" si="1"/>
        <v>3.0000000000000187</v>
      </c>
    </row>
    <row r="34" spans="1:9" ht="20.100000000000001" customHeight="1" x14ac:dyDescent="0.25">
      <c r="A34" s="1">
        <f t="shared" si="0"/>
        <v>2009</v>
      </c>
      <c r="B34" s="14">
        <f t="shared" si="2"/>
        <v>1060.4544777042206</v>
      </c>
      <c r="C34" s="14">
        <f>PARAMETERS!$B$10*B34</f>
        <v>63.627268662253236</v>
      </c>
      <c r="D34" s="35">
        <f>PARAMETERS!$B$14*C34^PARAMETERS!$B$15</f>
        <v>8.4583179897013263</v>
      </c>
      <c r="E34" s="14">
        <f>E33+D34+PARAMETERS!$B$16</f>
        <v>486.97280066950435</v>
      </c>
      <c r="F34" s="4">
        <f>PARAMETERS!$B$17*E34</f>
        <v>0.91357050696562792</v>
      </c>
      <c r="G34" s="9">
        <f>MAX(PARAMETERS!$B$18,PARAMETERS!$B$18+PARAMETERS!$B$19*(F34-1))</f>
        <v>0.03</v>
      </c>
      <c r="H34" s="9">
        <f t="shared" si="3"/>
        <v>2.9999999999999919E-2</v>
      </c>
      <c r="I34" s="11">
        <f t="shared" si="1"/>
        <v>2.999999999999992</v>
      </c>
    </row>
    <row r="35" spans="1:9" ht="20.100000000000001" customHeight="1" x14ac:dyDescent="0.25">
      <c r="A35" s="1">
        <f t="shared" si="0"/>
        <v>2010</v>
      </c>
      <c r="B35" s="14">
        <f t="shared" si="2"/>
        <v>1092.2681120353473</v>
      </c>
      <c r="C35" s="14">
        <f>PARAMETERS!$B$10*B35</f>
        <v>65.536086722120828</v>
      </c>
      <c r="D35" s="35">
        <f>PARAMETERS!$B$14*C35^PARAMETERS!$B$15</f>
        <v>8.6096667785434153</v>
      </c>
      <c r="E35" s="14">
        <f>E34+D35+PARAMETERS!$B$16</f>
        <v>497.08246744804779</v>
      </c>
      <c r="F35" s="4">
        <f>PARAMETERS!$B$17*E35</f>
        <v>0.93253643974756106</v>
      </c>
      <c r="G35" s="9">
        <f>MAX(PARAMETERS!$B$18,PARAMETERS!$B$18+PARAMETERS!$B$19*(F35-1))</f>
        <v>0.03</v>
      </c>
      <c r="H35" s="9">
        <f t="shared" si="3"/>
        <v>3.0000000000000283E-2</v>
      </c>
      <c r="I35" s="11">
        <f t="shared" si="1"/>
        <v>3.0000000000000284</v>
      </c>
    </row>
    <row r="36" spans="1:9" ht="20.100000000000001" customHeight="1" x14ac:dyDescent="0.25">
      <c r="A36" s="1">
        <f t="shared" si="0"/>
        <v>2011</v>
      </c>
      <c r="B36" s="14">
        <f t="shared" si="2"/>
        <v>1125.0361553964078</v>
      </c>
      <c r="C36" s="14">
        <f>PARAMETERS!$B$10*B36</f>
        <v>67.502169323784472</v>
      </c>
      <c r="D36" s="35">
        <f>PARAMETERS!$B$14*C36^PARAMETERS!$B$15</f>
        <v>8.7637237247179467</v>
      </c>
      <c r="E36" s="14">
        <f>E35+D36+PARAMETERS!$B$16</f>
        <v>507.34619117276571</v>
      </c>
      <c r="F36" s="4">
        <f>PARAMETERS!$B$17*E36</f>
        <v>0.951791386376314</v>
      </c>
      <c r="G36" s="9">
        <f>MAX(PARAMETERS!$B$18,PARAMETERS!$B$18+PARAMETERS!$B$19*(F36-1))</f>
        <v>0.03</v>
      </c>
      <c r="H36" s="9">
        <f t="shared" si="3"/>
        <v>2.9999999999999909E-2</v>
      </c>
      <c r="I36" s="11">
        <f t="shared" si="1"/>
        <v>2.9999999999999907</v>
      </c>
    </row>
    <row r="37" spans="1:9" ht="20.100000000000001" customHeight="1" x14ac:dyDescent="0.25">
      <c r="A37" s="1">
        <f t="shared" si="0"/>
        <v>2012</v>
      </c>
      <c r="B37" s="14">
        <f t="shared" si="2"/>
        <v>1158.7872400583001</v>
      </c>
      <c r="C37" s="14">
        <f>PARAMETERS!$B$10*B37</f>
        <v>69.527234403497999</v>
      </c>
      <c r="D37" s="35">
        <f>PARAMETERS!$B$14*C37^PARAMETERS!$B$15</f>
        <v>8.9205372865984209</v>
      </c>
      <c r="E37" s="14">
        <f>E36+D37+PARAMETERS!$B$16</f>
        <v>517.76672845936412</v>
      </c>
      <c r="F37" s="4">
        <f>PARAMETERS!$B$17*E37</f>
        <v>0.97134051831691459</v>
      </c>
      <c r="G37" s="9">
        <f>MAX(PARAMETERS!$B$18,PARAMETERS!$B$18+PARAMETERS!$B$19*(F37-1))</f>
        <v>0.03</v>
      </c>
      <c r="H37" s="9">
        <f t="shared" si="3"/>
        <v>3.000000000000002E-2</v>
      </c>
      <c r="I37" s="11">
        <f t="shared" si="1"/>
        <v>3.0000000000000018</v>
      </c>
    </row>
    <row r="38" spans="1:9" ht="20.100000000000001" customHeight="1" x14ac:dyDescent="0.25">
      <c r="A38" s="1">
        <f t="shared" si="0"/>
        <v>2013</v>
      </c>
      <c r="B38" s="14">
        <f t="shared" si="2"/>
        <v>1193.550857260049</v>
      </c>
      <c r="C38" s="14">
        <f>PARAMETERS!$B$10*B38</f>
        <v>71.613051435602941</v>
      </c>
      <c r="D38" s="35">
        <f>PARAMETERS!$B$14*C38^PARAMETERS!$B$15</f>
        <v>9.0801567896475142</v>
      </c>
      <c r="E38" s="14">
        <f>E37+D38+PARAMETERS!$B$16</f>
        <v>528.34688524901162</v>
      </c>
      <c r="F38" s="4">
        <f>PARAMETERS!$B$17*E38</f>
        <v>0.99118909956992385</v>
      </c>
      <c r="G38" s="9">
        <f>MAX(PARAMETERS!$B$18,PARAMETERS!$B$18+PARAMETERS!$B$19*(F38-1))</f>
        <v>0.03</v>
      </c>
      <c r="H38" s="9">
        <f t="shared" si="3"/>
        <v>3.0000000000000176E-2</v>
      </c>
      <c r="I38" s="11">
        <f t="shared" si="1"/>
        <v>3.0000000000000178</v>
      </c>
    </row>
    <row r="39" spans="1:9" ht="20.100000000000001" customHeight="1" x14ac:dyDescent="0.25">
      <c r="A39" s="1">
        <f t="shared" si="0"/>
        <v>2014</v>
      </c>
      <c r="B39" s="14">
        <f t="shared" si="2"/>
        <v>1229.3573829778506</v>
      </c>
      <c r="C39" s="14">
        <f>PARAMETERS!$B$10*B39</f>
        <v>73.761442978671042</v>
      </c>
      <c r="D39" s="35">
        <f>PARAMETERS!$B$14*C39^PARAMETERS!$B$15</f>
        <v>9.2426324419323684</v>
      </c>
      <c r="E39" s="14">
        <f>E38+D39+PARAMETERS!$B$16</f>
        <v>539.08951769094404</v>
      </c>
      <c r="F39" s="4">
        <f>PARAMETERS!$B$17*E39</f>
        <v>1.0113424883272195</v>
      </c>
      <c r="G39" s="9">
        <f>MAX(PARAMETERS!$B$18,PARAMETERS!$B$18+PARAMETERS!$B$19*(F39-1))</f>
        <v>3.0113424883272195E-2</v>
      </c>
      <c r="H39" s="9">
        <f t="shared" si="3"/>
        <v>2.9886575116727793E-2</v>
      </c>
      <c r="I39" s="11">
        <f t="shared" si="1"/>
        <v>2.9886575116727792</v>
      </c>
    </row>
    <row r="40" spans="1:9" ht="20.100000000000001" customHeight="1" x14ac:dyDescent="0.25">
      <c r="A40" s="1">
        <f t="shared" si="0"/>
        <v>2015</v>
      </c>
      <c r="B40" s="14">
        <f t="shared" si="2"/>
        <v>1266.0986647495222</v>
      </c>
      <c r="C40" s="14">
        <f>PARAMETERS!$B$10*B40</f>
        <v>75.965919884971328</v>
      </c>
      <c r="D40" s="35">
        <f>PARAMETERS!$B$14*C40^PARAMETERS!$B$15</f>
        <v>9.4073937228030999</v>
      </c>
      <c r="E40" s="14">
        <f>E39+D40+PARAMETERS!$B$16</f>
        <v>549.99691141374717</v>
      </c>
      <c r="F40" s="4">
        <f>PARAMETERS!$B$17*E40</f>
        <v>1.0318049724727718</v>
      </c>
      <c r="G40" s="9">
        <f>MAX(PARAMETERS!$B$18,PARAMETERS!$B$18+PARAMETERS!$B$19*(F40-1))</f>
        <v>3.0318049724727719E-2</v>
      </c>
      <c r="H40" s="9">
        <f t="shared" si="3"/>
        <v>2.9681950275272324E-2</v>
      </c>
      <c r="I40" s="11">
        <f t="shared" si="1"/>
        <v>2.9681950275272326</v>
      </c>
    </row>
    <row r="41" spans="1:9" ht="20.100000000000001" customHeight="1" x14ac:dyDescent="0.25">
      <c r="A41" s="1">
        <f t="shared" si="0"/>
        <v>2016</v>
      </c>
      <c r="B41" s="14">
        <f t="shared" si="2"/>
        <v>1303.6789423602061</v>
      </c>
      <c r="C41" s="14">
        <f>PARAMETERS!$B$10*B41</f>
        <v>78.220736541612368</v>
      </c>
      <c r="D41" s="35">
        <f>PARAMETERS!$B$14*C41^PARAMETERS!$B$15</f>
        <v>9.5739505641106994</v>
      </c>
      <c r="E41" s="14">
        <f>E40+D41+PARAMETERS!$B$16</f>
        <v>561.07086197785782</v>
      </c>
      <c r="F41" s="4">
        <f>PARAMETERS!$B$17*E41</f>
        <v>1.0525799205131099</v>
      </c>
      <c r="G41" s="9">
        <f>MAX(PARAMETERS!$B$18,PARAMETERS!$B$18+PARAMETERS!$B$19*(F41-1))</f>
        <v>3.0525799205131099E-2</v>
      </c>
      <c r="H41" s="9">
        <f t="shared" si="3"/>
        <v>2.9474200794868687E-2</v>
      </c>
      <c r="I41" s="11">
        <f t="shared" si="1"/>
        <v>2.9474200794868688</v>
      </c>
    </row>
    <row r="42" spans="1:9" ht="20.100000000000001" customHeight="1" x14ac:dyDescent="0.25">
      <c r="A42" s="1">
        <f t="shared" si="0"/>
        <v>2017</v>
      </c>
      <c r="B42" s="14">
        <f t="shared" si="2"/>
        <v>1342.103837279373</v>
      </c>
      <c r="C42" s="14">
        <f>PARAMETERS!$B$10*B42</f>
        <v>80.526230236762373</v>
      </c>
      <c r="D42" s="35">
        <f>PARAMETERS!$B$14*C42^PARAMETERS!$B$15</f>
        <v>9.7422767191761643</v>
      </c>
      <c r="E42" s="14">
        <f>E41+D42+PARAMETERS!$B$16</f>
        <v>572.31313869703399</v>
      </c>
      <c r="F42" s="4">
        <f>PARAMETERS!$B$17*E42</f>
        <v>1.0736706517154797</v>
      </c>
      <c r="G42" s="9">
        <f>MAX(PARAMETERS!$B$18,PARAMETERS!$B$18+PARAMETERS!$B$19*(F42-1))</f>
        <v>3.0736706517154797E-2</v>
      </c>
      <c r="H42" s="9">
        <f t="shared" si="3"/>
        <v>2.9263293482845339E-2</v>
      </c>
      <c r="I42" s="11">
        <f t="shared" si="1"/>
        <v>2.9263293482845341</v>
      </c>
    </row>
    <row r="43" spans="1:9" ht="20.100000000000001" customHeight="1" x14ac:dyDescent="0.25">
      <c r="A43" s="1">
        <f t="shared" si="0"/>
        <v>2018</v>
      </c>
      <c r="B43" s="14">
        <f t="shared" si="2"/>
        <v>1381.378215754132</v>
      </c>
      <c r="C43" s="14">
        <f>PARAMETERS!$B$10*B43</f>
        <v>82.882692945247925</v>
      </c>
      <c r="D43" s="35">
        <f>PARAMETERS!$B$14*C43^PARAMETERS!$B$15</f>
        <v>9.9123436925096531</v>
      </c>
      <c r="E43" s="14">
        <f>E42+D43+PARAMETERS!$B$16</f>
        <v>583.72548238954369</v>
      </c>
      <c r="F43" s="4">
        <f>PARAMETERS!$B$17*E43</f>
        <v>1.0950804318890297</v>
      </c>
      <c r="G43" s="9">
        <f>MAX(PARAMETERS!$B$18,PARAMETERS!$B$18+PARAMETERS!$B$19*(F43-1))</f>
        <v>3.0950804318890295E-2</v>
      </c>
      <c r="H43" s="9">
        <f t="shared" si="3"/>
        <v>2.9049195681109651E-2</v>
      </c>
      <c r="I43" s="11">
        <f t="shared" si="1"/>
        <v>2.904919568110965</v>
      </c>
    </row>
    <row r="44" spans="1:9" ht="20.100000000000001" customHeight="1" x14ac:dyDescent="0.25">
      <c r="A44" s="1">
        <f t="shared" si="0"/>
        <v>2019</v>
      </c>
      <c r="B44" s="14">
        <f t="shared" si="2"/>
        <v>1421.5061418531961</v>
      </c>
      <c r="C44" s="14">
        <f>PARAMETERS!$B$10*B44</f>
        <v>85.290368511191758</v>
      </c>
      <c r="D44" s="35">
        <f>PARAMETERS!$B$14*C44^PARAMETERS!$B$15</f>
        <v>10.084120683406057</v>
      </c>
      <c r="E44" s="14">
        <f>E43+D44+PARAMETERS!$B$16</f>
        <v>595.3096030729497</v>
      </c>
      <c r="F44" s="4">
        <f>PARAMETERS!$B$17*E44</f>
        <v>1.1168124690601828</v>
      </c>
      <c r="G44" s="9">
        <f>MAX(PARAMETERS!$B$18,PARAMETERS!$B$18+PARAMETERS!$B$19*(F44-1))</f>
        <v>3.1168124690601828E-2</v>
      </c>
      <c r="H44" s="9">
        <f t="shared" si="3"/>
        <v>2.8831875309398194E-2</v>
      </c>
      <c r="I44" s="11">
        <f t="shared" si="1"/>
        <v>2.8831875309398196</v>
      </c>
    </row>
    <row r="45" spans="1:9" ht="20.100000000000001" customHeight="1" x14ac:dyDescent="0.25">
      <c r="A45" s="60">
        <f t="shared" si="0"/>
        <v>2020</v>
      </c>
      <c r="B45" s="178">
        <f t="shared" si="2"/>
        <v>1462.4908296866511</v>
      </c>
      <c r="C45" s="178">
        <f>PARAMETERS!$B$10*B45</f>
        <v>87.749449781199061</v>
      </c>
      <c r="D45" s="179">
        <f>PARAMETERS!$B$14*C45^PARAMETERS!$B$15</f>
        <v>10.257574530681273</v>
      </c>
      <c r="E45" s="178">
        <f>E44+D45+PARAMETERS!$B$16</f>
        <v>607.06717760363097</v>
      </c>
      <c r="F45" s="58">
        <f>PARAMETERS!$B$17*E45</f>
        <v>1.1388699090443319</v>
      </c>
      <c r="G45" s="65">
        <f>MAX(PARAMETERS!$B$18,PARAMETERS!$B$18+PARAMETERS!$B$19*(F45-1))</f>
        <v>3.1388699090443319E-2</v>
      </c>
      <c r="H45" s="65">
        <f t="shared" si="3"/>
        <v>2.8611300909556631E-2</v>
      </c>
      <c r="I45" s="44">
        <f t="shared" si="1"/>
        <v>2.8611300909556632</v>
      </c>
    </row>
    <row r="46" spans="1:9" ht="20.100000000000001" customHeight="1" x14ac:dyDescent="0.25">
      <c r="A46" s="1">
        <f t="shared" si="0"/>
        <v>2021</v>
      </c>
      <c r="B46" s="14">
        <f t="shared" si="2"/>
        <v>1504.3345948922829</v>
      </c>
      <c r="C46" s="14">
        <f>PARAMETERS!$B$10*B46</f>
        <v>90.260075693536976</v>
      </c>
      <c r="D46" s="35">
        <f>PARAMETERS!$B$14*C46^PARAMETERS!$B$15</f>
        <v>10.432669658729571</v>
      </c>
      <c r="E46" s="14">
        <f>E45+D46+PARAMETERS!$B$16</f>
        <v>618.9998472623605</v>
      </c>
      <c r="F46" s="4">
        <f>PARAMETERS!$B$17*E46</f>
        <v>1.1612558309163368</v>
      </c>
      <c r="G46" s="9">
        <f>MAX(PARAMETERS!$B$18,PARAMETERS!$B$18+PARAMETERS!$B$19*(F46-1))</f>
        <v>3.1612558309163367E-2</v>
      </c>
      <c r="H46" s="9">
        <f t="shared" si="3"/>
        <v>2.8387441690836516E-2</v>
      </c>
      <c r="I46" s="11">
        <f t="shared" si="1"/>
        <v>2.8387441690836517</v>
      </c>
    </row>
    <row r="47" spans="1:9" ht="20.100000000000001" customHeight="1" x14ac:dyDescent="0.25">
      <c r="A47" s="1">
        <f t="shared" si="0"/>
        <v>2022</v>
      </c>
      <c r="B47" s="14">
        <f t="shared" si="2"/>
        <v>1547.0388054882958</v>
      </c>
      <c r="C47" s="14">
        <f>PARAMETERS!$B$10*B47</f>
        <v>92.822328329297747</v>
      </c>
      <c r="D47" s="35">
        <f>PARAMETERS!$B$14*C47^PARAMETERS!$B$15</f>
        <v>10.609368025089893</v>
      </c>
      <c r="E47" s="14">
        <f>E46+D47+PARAMETERS!$B$16</f>
        <v>631.10921528745041</v>
      </c>
      <c r="F47" s="4">
        <f>PARAMETERS!$B$17*E47</f>
        <v>1.1839732423826557</v>
      </c>
      <c r="G47" s="9">
        <f>MAX(PARAMETERS!$B$18,PARAMETERS!$B$18+PARAMETERS!$B$19*(F47-1))</f>
        <v>3.1839732423826553E-2</v>
      </c>
      <c r="H47" s="9">
        <f t="shared" si="3"/>
        <v>2.816026757617341E-2</v>
      </c>
      <c r="I47" s="11">
        <f t="shared" si="1"/>
        <v>2.8160267576173412</v>
      </c>
    </row>
    <row r="48" spans="1:9" ht="20.100000000000001" customHeight="1" x14ac:dyDescent="0.25">
      <c r="A48" s="1">
        <f t="shared" si="0"/>
        <v>2023</v>
      </c>
      <c r="B48" s="14">
        <f t="shared" si="2"/>
        <v>1590.60383220157</v>
      </c>
      <c r="C48" s="14">
        <f>PARAMETERS!$B$10*B48</f>
        <v>95.436229932094193</v>
      </c>
      <c r="D48" s="35">
        <f>PARAMETERS!$B$14*C48^PARAMETERS!$B$15</f>
        <v>10.787629069715363</v>
      </c>
      <c r="E48" s="14">
        <f>E47+D48+PARAMETERS!$B$16</f>
        <v>643.39684435716572</v>
      </c>
      <c r="F48" s="4">
        <f>PARAMETERS!$B$17*E48</f>
        <v>1.2070250750583043</v>
      </c>
      <c r="G48" s="9">
        <f>MAX(PARAMETERS!$B$18,PARAMETERS!$B$18+PARAMETERS!$B$19*(F48-1))</f>
        <v>3.2070250750583042E-2</v>
      </c>
      <c r="H48" s="9">
        <f t="shared" si="3"/>
        <v>2.7929749249416887E-2</v>
      </c>
      <c r="I48" s="11">
        <f t="shared" si="1"/>
        <v>2.7929749249416886</v>
      </c>
    </row>
    <row r="49" spans="1:16" ht="20.100000000000001" customHeight="1" x14ac:dyDescent="0.25">
      <c r="A49" s="1">
        <f t="shared" si="0"/>
        <v>2024</v>
      </c>
      <c r="B49" s="14">
        <f t="shared" si="2"/>
        <v>1635.0289983901214</v>
      </c>
      <c r="C49" s="14">
        <f>PARAMETERS!$B$10*B49</f>
        <v>98.101739903407278</v>
      </c>
      <c r="D49" s="35">
        <f>PARAMETERS!$B$14*C49^PARAMETERS!$B$15</f>
        <v>10.967409666147111</v>
      </c>
      <c r="E49" s="14">
        <f>E48+D49+PARAMETERS!$B$16</f>
        <v>655.86425402331281</v>
      </c>
      <c r="F49" s="4">
        <f>PARAMETERS!$B$17*E49</f>
        <v>1.2304141796522181</v>
      </c>
      <c r="G49" s="9">
        <f>MAX(PARAMETERS!$B$18,PARAMETERS!$B$18+PARAMETERS!$B$19*(F49-1))</f>
        <v>3.2304141796522183E-2</v>
      </c>
      <c r="H49" s="9">
        <f t="shared" si="3"/>
        <v>2.7695858203477822E-2</v>
      </c>
      <c r="I49" s="11">
        <f t="shared" si="1"/>
        <v>2.7695858203477823</v>
      </c>
      <c r="L49" s="6"/>
      <c r="M49" s="13"/>
      <c r="N49" s="6"/>
      <c r="O49" s="6"/>
    </row>
    <row r="50" spans="1:16" ht="20.100000000000001" customHeight="1" x14ac:dyDescent="0.25">
      <c r="A50" s="1">
        <f t="shared" si="0"/>
        <v>2025</v>
      </c>
      <c r="B50" s="14">
        <f t="shared" si="2"/>
        <v>1680.3125296881085</v>
      </c>
      <c r="C50" s="14">
        <f>PARAMETERS!$B$10*B50</f>
        <v>100.81875178128651</v>
      </c>
      <c r="D50" s="35">
        <f>PARAMETERS!$B$14*C50^PARAMETERS!$B$15</f>
        <v>11.148664074799814</v>
      </c>
      <c r="E50" s="14">
        <f>E49+D50+PARAMETERS!$B$16</f>
        <v>668.51291809811266</v>
      </c>
      <c r="F50" s="4">
        <f>PARAMETERS!$B$17*E50</f>
        <v>1.2541433210649746</v>
      </c>
      <c r="G50" s="9">
        <f>MAX(PARAMETERS!$B$18,PARAMETERS!$B$18+PARAMETERS!$B$19*(F50-1))</f>
        <v>3.2541433210649742E-2</v>
      </c>
      <c r="H50" s="9">
        <f t="shared" si="3"/>
        <v>2.7458566789350203E-2</v>
      </c>
      <c r="I50" s="11">
        <f t="shared" si="1"/>
        <v>2.7458566789350205</v>
      </c>
      <c r="L50" s="6"/>
      <c r="M50" s="13"/>
      <c r="N50" s="6"/>
      <c r="O50" s="6"/>
      <c r="P50" s="6"/>
    </row>
    <row r="51" spans="1:16" ht="20.100000000000001" customHeight="1" x14ac:dyDescent="0.25">
      <c r="A51" s="1">
        <f t="shared" si="0"/>
        <v>2026</v>
      </c>
      <c r="B51" s="14">
        <f t="shared" si="2"/>
        <v>1726.4515035115314</v>
      </c>
      <c r="C51" s="14">
        <f>PARAMETERS!$B$10*B51</f>
        <v>103.58709021069188</v>
      </c>
      <c r="D51" s="35">
        <f>PARAMETERS!$B$14*C51^PARAMETERS!$B$15</f>
        <v>11.331343898572385</v>
      </c>
      <c r="E51" s="14">
        <f>E50+D51+PARAMETERS!$B$16</f>
        <v>681.34426199668508</v>
      </c>
      <c r="F51" s="4">
        <f>PARAMETERS!$B$17*E51</f>
        <v>1.2782151734032428</v>
      </c>
      <c r="G51" s="9">
        <f>MAX(PARAMETERS!$B$18,PARAMETERS!$B$18+PARAMETERS!$B$19*(F51-1))</f>
        <v>3.2782151734032428E-2</v>
      </c>
      <c r="H51" s="9">
        <f t="shared" si="3"/>
        <v>2.7217848265967608E-2</v>
      </c>
      <c r="I51" s="11">
        <f t="shared" si="1"/>
        <v>2.7217848265967608</v>
      </c>
      <c r="L51" s="6"/>
      <c r="M51" s="13"/>
      <c r="N51" s="6"/>
      <c r="O51" s="6"/>
      <c r="P51" s="6"/>
    </row>
    <row r="52" spans="1:16" ht="20.100000000000001" customHeight="1" x14ac:dyDescent="0.25">
      <c r="A52" s="1">
        <f t="shared" si="0"/>
        <v>2027</v>
      </c>
      <c r="B52" s="14">
        <f t="shared" si="2"/>
        <v>1773.44179857266</v>
      </c>
      <c r="C52" s="14">
        <f>PARAMETERS!$B$10*B52</f>
        <v>106.40650791435959</v>
      </c>
      <c r="D52" s="35">
        <f>PARAMETERS!$B$14*C52^PARAMETERS!$B$15</f>
        <v>11.515398041002568</v>
      </c>
      <c r="E52" s="14">
        <f>E51+D52+PARAMETERS!$B$16</f>
        <v>694.3596600376876</v>
      </c>
      <c r="F52" s="4">
        <f>PARAMETERS!$B$17*E52</f>
        <v>1.3026323149157271</v>
      </c>
      <c r="G52" s="9">
        <f>MAX(PARAMETERS!$B$18,PARAMETERS!$B$18+PARAMETERS!$B$19*(F52-1))</f>
        <v>3.3026323149157266E-2</v>
      </c>
      <c r="H52" s="9">
        <f t="shared" si="3"/>
        <v>2.6973676850842669E-2</v>
      </c>
      <c r="I52" s="11">
        <f t="shared" si="1"/>
        <v>2.6973676850842669</v>
      </c>
      <c r="P52" s="6"/>
    </row>
    <row r="53" spans="1:16" ht="20.100000000000001" customHeight="1" x14ac:dyDescent="0.25">
      <c r="A53" s="1">
        <f t="shared" si="0"/>
        <v>2028</v>
      </c>
      <c r="B53" s="14">
        <f t="shared" si="2"/>
        <v>1821.2780445611361</v>
      </c>
      <c r="C53" s="14">
        <f>PARAMETERS!$B$10*B53</f>
        <v>109.27668267366816</v>
      </c>
      <c r="D53" s="35">
        <f>PARAMETERS!$B$14*C53^PARAMETERS!$B$15</f>
        <v>11.700772667189897</v>
      </c>
      <c r="E53" s="14">
        <f>E52+D53+PARAMETERS!$B$16</f>
        <v>707.56043270487748</v>
      </c>
      <c r="F53" s="4">
        <f>PARAMETERS!$B$17*E53</f>
        <v>1.327397222855806</v>
      </c>
      <c r="G53" s="9">
        <f>MAX(PARAMETERS!$B$18,PARAMETERS!$B$18+PARAMETERS!$B$19*(F53-1))</f>
        <v>3.327397222855806E-2</v>
      </c>
      <c r="H53" s="9">
        <f t="shared" si="3"/>
        <v>2.6726027771441868E-2</v>
      </c>
      <c r="I53" s="11">
        <f t="shared" si="1"/>
        <v>2.6726027771441867</v>
      </c>
    </row>
    <row r="54" spans="1:16" ht="20.100000000000001" customHeight="1" x14ac:dyDescent="0.25">
      <c r="A54" s="1">
        <f t="shared" si="0"/>
        <v>2029</v>
      </c>
      <c r="B54" s="14">
        <f t="shared" si="2"/>
        <v>1869.9535721595944</v>
      </c>
      <c r="C54" s="14">
        <f>PARAMETERS!$B$10*B54</f>
        <v>112.19721432957566</v>
      </c>
      <c r="D54" s="35">
        <f>PARAMETERS!$B$14*C54^PARAMETERS!$B$15</f>
        <v>11.887411167715577</v>
      </c>
      <c r="E54" s="14">
        <f>E53+D54+PARAMETERS!$B$16</f>
        <v>720.94784387259301</v>
      </c>
      <c r="F54" s="4">
        <f>PARAMETERS!$B$17*E54</f>
        <v>1.3525122682764794</v>
      </c>
      <c r="G54" s="9">
        <f>MAX(PARAMETERS!$B$18,PARAMETERS!$B$18+PARAMETERS!$B$19*(F54-1))</f>
        <v>3.3525122682764794E-2</v>
      </c>
      <c r="H54" s="9">
        <f t="shared" si="3"/>
        <v>2.6474877317235215E-2</v>
      </c>
      <c r="I54" s="11">
        <f t="shared" si="1"/>
        <v>2.6474877317235213</v>
      </c>
    </row>
    <row r="55" spans="1:16" ht="20.100000000000001" customHeight="1" x14ac:dyDescent="0.25">
      <c r="A55" s="1">
        <f t="shared" si="0"/>
        <v>2030</v>
      </c>
      <c r="B55" s="14">
        <f t="shared" si="2"/>
        <v>1919.4603635714454</v>
      </c>
      <c r="C55" s="14">
        <f>PARAMETERS!$B$10*B55</f>
        <v>115.16762181428672</v>
      </c>
      <c r="D55" s="35">
        <f>PARAMETERS!$B$14*C55^PARAMETERS!$B$15</f>
        <v>12.075254125792334</v>
      </c>
      <c r="E55" s="14">
        <f>E54+D55+PARAMETERS!$B$16</f>
        <v>734.52309799838531</v>
      </c>
      <c r="F55" s="4">
        <f>PARAMETERS!$B$17*E55</f>
        <v>1.3779797107636917</v>
      </c>
      <c r="G55" s="9">
        <f>MAX(PARAMETERS!$B$18,PARAMETERS!$B$18+PARAMETERS!$B$19*(F55-1))</f>
        <v>3.3779797107636914E-2</v>
      </c>
      <c r="H55" s="9">
        <f t="shared" si="3"/>
        <v>2.6220202892363233E-2</v>
      </c>
      <c r="I55" s="11">
        <f t="shared" si="1"/>
        <v>2.6220202892363234</v>
      </c>
    </row>
    <row r="56" spans="1:16" ht="20.100000000000001" customHeight="1" x14ac:dyDescent="0.25">
      <c r="A56" s="1">
        <f t="shared" si="0"/>
        <v>2031</v>
      </c>
      <c r="B56" s="14">
        <f t="shared" si="2"/>
        <v>1969.7890037481379</v>
      </c>
      <c r="C56" s="14">
        <f>PARAMETERS!$B$10*B56</f>
        <v>118.18734022488827</v>
      </c>
      <c r="D56" s="35">
        <f>PARAMETERS!$B$14*C56^PARAMETERS!$B$15</f>
        <v>12.264239287880756</v>
      </c>
      <c r="E56" s="14">
        <f>E55+D56+PARAMETERS!$B$16</f>
        <v>748.28733728626605</v>
      </c>
      <c r="F56" s="4">
        <f>PARAMETERS!$B$17*E56</f>
        <v>1.4038016931145283</v>
      </c>
      <c r="G56" s="9">
        <f>MAX(PARAMETERS!$B$18,PARAMETERS!$B$18+PARAMETERS!$B$19*(F56-1))</f>
        <v>3.4038016931145283E-2</v>
      </c>
      <c r="H56" s="9">
        <f t="shared" si="3"/>
        <v>2.5961983068854774E-2</v>
      </c>
      <c r="I56" s="11">
        <f t="shared" si="1"/>
        <v>2.5961983068854773</v>
      </c>
    </row>
    <row r="57" spans="1:16" ht="20.100000000000001" customHeight="1" x14ac:dyDescent="0.25">
      <c r="A57" s="1">
        <f t="shared" si="0"/>
        <v>2032</v>
      </c>
      <c r="B57" s="14">
        <f t="shared" si="2"/>
        <v>2020.9286325126634</v>
      </c>
      <c r="C57" s="14">
        <f>PARAMETERS!$B$10*B57</f>
        <v>121.2557179507598</v>
      </c>
      <c r="D57" s="35">
        <f>PARAMETERS!$B$14*C57^PARAMETERS!$B$15</f>
        <v>12.45430153801135</v>
      </c>
      <c r="E57" s="14">
        <f>E56+D57+PARAMETERS!$B$16</f>
        <v>762.2416388242774</v>
      </c>
      <c r="F57" s="4">
        <f>PARAMETERS!$B$17*E57</f>
        <v>1.4299802359672413</v>
      </c>
      <c r="G57" s="9">
        <f>MAX(PARAMETERS!$B$18,PARAMETERS!$B$18+PARAMETERS!$B$19*(F57-1))</f>
        <v>3.4299802359672414E-2</v>
      </c>
      <c r="H57" s="9">
        <f t="shared" si="3"/>
        <v>2.5700197640327601E-2</v>
      </c>
      <c r="I57" s="11">
        <f t="shared" si="1"/>
        <v>2.57001976403276</v>
      </c>
    </row>
    <row r="58" spans="1:16" ht="20.100000000000001" customHeight="1" x14ac:dyDescent="0.25">
      <c r="A58" s="1">
        <f t="shared" si="0"/>
        <v>2033</v>
      </c>
      <c r="B58" s="14">
        <f t="shared" si="2"/>
        <v>2072.8668977852358</v>
      </c>
      <c r="C58" s="14">
        <f>PARAMETERS!$B$10*B58</f>
        <v>124.37201386711415</v>
      </c>
      <c r="D58" s="35">
        <f>PARAMETERS!$B$14*C58^PARAMETERS!$B$15</f>
        <v>12.645372876053928</v>
      </c>
      <c r="E58" s="14">
        <f>E57+D58+PARAMETERS!$B$16</f>
        <v>776.3870117003313</v>
      </c>
      <c r="F58" s="4">
        <f>PARAMETERS!$B$17*E58</f>
        <v>1.4565172323905071</v>
      </c>
      <c r="G58" s="9">
        <f>MAX(PARAMETERS!$B$18,PARAMETERS!$B$18+PARAMETERS!$B$19*(F58-1))</f>
        <v>3.4565172323905068E-2</v>
      </c>
      <c r="H58" s="9">
        <f t="shared" si="3"/>
        <v>2.5434827676094826E-2</v>
      </c>
      <c r="I58" s="11">
        <f t="shared" si="1"/>
        <v>2.5434827676094827</v>
      </c>
      <c r="K58" s="6"/>
      <c r="L58" s="6"/>
      <c r="M58" s="13"/>
      <c r="N58" s="6"/>
      <c r="O58" s="6"/>
    </row>
    <row r="59" spans="1:16" ht="20.100000000000001" customHeight="1" x14ac:dyDescent="0.25">
      <c r="A59" s="1">
        <f t="shared" si="0"/>
        <v>2034</v>
      </c>
      <c r="B59" s="14">
        <f t="shared" si="2"/>
        <v>2125.5899101258847</v>
      </c>
      <c r="C59" s="14">
        <f>PARAMETERS!$B$10*B59</f>
        <v>127.53539460755307</v>
      </c>
      <c r="D59" s="35">
        <f>PARAMETERS!$B$14*C59^PARAMETERS!$B$15</f>
        <v>12.837382400177036</v>
      </c>
      <c r="E59" s="14">
        <f>E58+D59+PARAMETERS!$B$16</f>
        <v>790.72439410050833</v>
      </c>
      <c r="F59" s="4">
        <f>PARAMETERS!$B$17*E59</f>
        <v>1.4834144424397788</v>
      </c>
      <c r="G59" s="9">
        <f>MAX(PARAMETERS!$B$18,PARAMETERS!$B$18+PARAMETERS!$B$19*(F59-1))</f>
        <v>3.4834144424397785E-2</v>
      </c>
      <c r="H59" s="9">
        <f t="shared" si="3"/>
        <v>2.5165855575602098E-2</v>
      </c>
      <c r="I59" s="11">
        <f t="shared" si="1"/>
        <v>2.5165855575602096</v>
      </c>
      <c r="K59" s="6"/>
      <c r="P59" s="6"/>
    </row>
    <row r="60" spans="1:16" ht="20.100000000000001" customHeight="1" x14ac:dyDescent="0.25">
      <c r="A60" s="1">
        <f t="shared" si="0"/>
        <v>2035</v>
      </c>
      <c r="B60" s="14">
        <f t="shared" si="2"/>
        <v>2179.0821988170696</v>
      </c>
      <c r="C60" s="14">
        <f>PARAMETERS!$B$10*B60</f>
        <v>130.74493192902418</v>
      </c>
      <c r="D60" s="35">
        <f>PARAMETERS!$B$14*C60^PARAMETERS!$B$15</f>
        <v>13.030256293740923</v>
      </c>
      <c r="E60" s="14">
        <f>E59+D60+PARAMETERS!$B$16</f>
        <v>805.25465039424921</v>
      </c>
      <c r="F60" s="4">
        <f>PARAMETERS!$B$17*E60</f>
        <v>1.5106734876890482</v>
      </c>
      <c r="G60" s="9">
        <f>MAX(PARAMETERS!$B$18,PARAMETERS!$B$18+PARAMETERS!$B$19*(F60-1))</f>
        <v>3.5106734876890477E-2</v>
      </c>
      <c r="H60" s="9">
        <f t="shared" si="3"/>
        <v>2.4893265123109496E-2</v>
      </c>
      <c r="I60" s="11">
        <f t="shared" si="1"/>
        <v>2.4893265123109498</v>
      </c>
      <c r="K60" s="6"/>
    </row>
    <row r="61" spans="1:16" ht="20.100000000000001" customHeight="1" x14ac:dyDescent="0.25">
      <c r="A61" s="1">
        <f t="shared" si="0"/>
        <v>2036</v>
      </c>
      <c r="B61" s="14">
        <f t="shared" si="2"/>
        <v>2233.3266697172712</v>
      </c>
      <c r="C61" s="14">
        <f>PARAMETERS!$B$10*B61</f>
        <v>133.99960018303628</v>
      </c>
      <c r="D61" s="35">
        <f>PARAMETERS!$B$14*C61^PARAMETERS!$B$15</f>
        <v>13.223917816866988</v>
      </c>
      <c r="E61" s="14">
        <f>E60+D61+PARAMETERS!$B$16</f>
        <v>819.97856821111623</v>
      </c>
      <c r="F61" s="4">
        <f>PARAMETERS!$B$17*E61</f>
        <v>1.5382958457467921</v>
      </c>
      <c r="G61" s="9">
        <f>MAX(PARAMETERS!$B$18,PARAMETERS!$B$18+PARAMETERS!$B$19*(F61-1))</f>
        <v>3.5382958457467917E-2</v>
      </c>
      <c r="H61" s="9">
        <f t="shared" si="3"/>
        <v>2.4617041542532078E-2</v>
      </c>
      <c r="I61" s="11">
        <f t="shared" si="1"/>
        <v>2.4617041542532077</v>
      </c>
    </row>
    <row r="62" spans="1:16" ht="20.100000000000001" customHeight="1" x14ac:dyDescent="0.25">
      <c r="A62" s="1">
        <f t="shared" si="0"/>
        <v>2037</v>
      </c>
      <c r="B62" s="14">
        <f t="shared" si="2"/>
        <v>2288.3045651237462</v>
      </c>
      <c r="C62" s="14">
        <f>PARAMETERS!$B$10*B62</f>
        <v>137.29827390742477</v>
      </c>
      <c r="D62" s="35">
        <f>PARAMETERS!$B$14*C62^PARAMETERS!$B$15</f>
        <v>13.418287302925346</v>
      </c>
      <c r="E62" s="14">
        <f>E61+D62+PARAMETERS!$B$16</f>
        <v>834.89685551404159</v>
      </c>
      <c r="F62" s="4">
        <f>PARAMETERS!$B$17*E62</f>
        <v>1.5662828447653308</v>
      </c>
      <c r="G62" s="9">
        <f>MAX(PARAMETERS!$B$18,PARAMETERS!$B$18+PARAMETERS!$B$19*(F62-1))</f>
        <v>3.5662828447653304E-2</v>
      </c>
      <c r="H62" s="9">
        <f t="shared" si="3"/>
        <v>2.4337171552346611E-2</v>
      </c>
      <c r="I62" s="11">
        <f t="shared" si="1"/>
        <v>2.4337171552346613</v>
      </c>
    </row>
    <row r="63" spans="1:16" ht="20.100000000000001" customHeight="1" x14ac:dyDescent="0.25">
      <c r="A63" s="1">
        <f t="shared" si="0"/>
        <v>2038</v>
      </c>
      <c r="B63" s="14">
        <f t="shared" si="2"/>
        <v>2343.9954258891808</v>
      </c>
      <c r="C63" s="14">
        <f>PARAMETERS!$B$10*B63</f>
        <v>140.63972555335084</v>
      </c>
      <c r="D63" s="35">
        <f>PARAMETERS!$B$14*C63^PARAMETERS!$B$15</f>
        <v>13.613282160179981</v>
      </c>
      <c r="E63" s="14">
        <f>E62+D63+PARAMETERS!$B$16</f>
        <v>850.0101376742216</v>
      </c>
      <c r="F63" s="4">
        <f>PARAMETERS!$B$17*E63</f>
        <v>1.5946356579532703</v>
      </c>
      <c r="G63" s="9">
        <f>MAX(PARAMETERS!$B$18,PARAMETERS!$B$18+PARAMETERS!$B$19*(F63-1))</f>
        <v>3.5946356579532705E-2</v>
      </c>
      <c r="H63" s="9">
        <f t="shared" si="3"/>
        <v>2.4053643420467161E-2</v>
      </c>
      <c r="I63" s="11">
        <f t="shared" si="1"/>
        <v>2.4053643420467159</v>
      </c>
    </row>
    <row r="64" spans="1:16" ht="20.100000000000001" customHeight="1" x14ac:dyDescent="0.25">
      <c r="A64" s="1">
        <f t="shared" si="0"/>
        <v>2039</v>
      </c>
      <c r="B64" s="14">
        <f t="shared" si="2"/>
        <v>2400.3770560427251</v>
      </c>
      <c r="C64" s="14">
        <f>PARAMETERS!$B$10*B64</f>
        <v>144.02262336256351</v>
      </c>
      <c r="D64" s="35">
        <f>PARAMETERS!$B$14*C64^PARAMETERS!$B$15</f>
        <v>13.808816878827322</v>
      </c>
      <c r="E64" s="14">
        <f>E63+D64+PARAMETERS!$B$16</f>
        <v>865.31895455304891</v>
      </c>
      <c r="F64" s="4">
        <f>PARAMETERS!$B$17*E64</f>
        <v>1.6233552981011519</v>
      </c>
      <c r="G64" s="9">
        <f>MAX(PARAMETERS!$B$18,PARAMETERS!$B$18+PARAMETERS!$B$19*(F64-1))</f>
        <v>3.6233552981011517E-2</v>
      </c>
      <c r="H64" s="9">
        <f t="shared" si="3"/>
        <v>2.3766447018988428E-2</v>
      </c>
      <c r="I64" s="11">
        <f t="shared" si="1"/>
        <v>2.3766447018988428</v>
      </c>
    </row>
    <row r="65" spans="1:19" ht="20.100000000000001" customHeight="1" x14ac:dyDescent="0.25">
      <c r="A65" s="1">
        <f t="shared" si="0"/>
        <v>2040</v>
      </c>
      <c r="B65" s="14">
        <f t="shared" si="2"/>
        <v>2457.42549017076</v>
      </c>
      <c r="C65" s="14">
        <f>PARAMETERS!$B$10*B65</f>
        <v>147.4455294102456</v>
      </c>
      <c r="D65" s="35">
        <f>PARAMETERS!$B$14*C65^PARAMETERS!$B$15</f>
        <v>14.004803043659583</v>
      </c>
      <c r="E65" s="14">
        <f>E64+D65+PARAMETERS!$B$16</f>
        <v>880.82375759670845</v>
      </c>
      <c r="F65" s="4">
        <f>PARAMETERS!$B$17*E65</f>
        <v>1.6524426121308557</v>
      </c>
      <c r="G65" s="9">
        <f>MAX(PARAMETERS!$B$18,PARAMETERS!$B$18+PARAMETERS!$B$19*(F65-1))</f>
        <v>3.6524426121308559E-2</v>
      </c>
      <c r="H65" s="9">
        <f t="shared" si="3"/>
        <v>2.3475573878691376E-2</v>
      </c>
      <c r="I65" s="11">
        <f t="shared" si="1"/>
        <v>2.3475573878691378</v>
      </c>
    </row>
    <row r="66" spans="1:19" ht="20.100000000000001" customHeight="1" x14ac:dyDescent="0.25">
      <c r="A66" s="1">
        <f t="shared" si="0"/>
        <v>2041</v>
      </c>
      <c r="B66" s="14">
        <f t="shared" si="2"/>
        <v>2515.114963816643</v>
      </c>
      <c r="C66" s="14">
        <f>PARAMETERS!$B$10*B66</f>
        <v>150.90689782899858</v>
      </c>
      <c r="D66" s="35">
        <f>PARAMETERS!$B$14*C66^PARAMETERS!$B$15</f>
        <v>14.201149352578792</v>
      </c>
      <c r="E66" s="14">
        <f>E65+D66+PARAMETERS!$B$16</f>
        <v>896.52490694928724</v>
      </c>
      <c r="F66" s="4">
        <f>PARAMETERS!$B$17*E66</f>
        <v>1.6818982756797394</v>
      </c>
      <c r="G66" s="9">
        <f>MAX(PARAMETERS!$B$18,PARAMETERS!$B$18+PARAMETERS!$B$19*(F66-1))</f>
        <v>3.6818982756797396E-2</v>
      </c>
      <c r="H66" s="9">
        <f t="shared" si="3"/>
        <v>2.3181017243202342E-2</v>
      </c>
      <c r="I66" s="11">
        <f t="shared" si="1"/>
        <v>2.318101724320234</v>
      </c>
    </row>
    <row r="67" spans="1:19" ht="20.100000000000001" customHeight="1" x14ac:dyDescent="0.25">
      <c r="A67" s="1">
        <f t="shared" si="0"/>
        <v>2042</v>
      </c>
      <c r="B67" s="14">
        <f t="shared" si="2"/>
        <v>2573.4178871615131</v>
      </c>
      <c r="C67" s="14">
        <f>PARAMETERS!$B$10*B67</f>
        <v>154.40507322969077</v>
      </c>
      <c r="D67" s="35">
        <f>PARAMETERS!$B$14*C67^PARAMETERS!$B$15</f>
        <v>14.397761641180072</v>
      </c>
      <c r="E67" s="14">
        <f>E66+D67+PARAMETERS!$B$16</f>
        <v>912.42266859046731</v>
      </c>
      <c r="F67" s="4">
        <f>PARAMETERS!$B$17*E67</f>
        <v>1.7117227877308927</v>
      </c>
      <c r="G67" s="9">
        <f>MAX(PARAMETERS!$B$18,PARAMETERS!$B$18+PARAMETERS!$B$19*(F67-1))</f>
        <v>3.7117227877308923E-2</v>
      </c>
      <c r="H67" s="9">
        <f t="shared" si="3"/>
        <v>2.2882772122691269E-2</v>
      </c>
      <c r="I67" s="11">
        <f t="shared" si="1"/>
        <v>2.2882772122691271</v>
      </c>
    </row>
    <row r="68" spans="1:19" ht="20.100000000000001" customHeight="1" x14ac:dyDescent="0.25">
      <c r="A68" s="1">
        <f t="shared" si="0"/>
        <v>2043</v>
      </c>
      <c r="B68" s="14">
        <f t="shared" si="2"/>
        <v>2632.3048222498874</v>
      </c>
      <c r="C68" s="14">
        <f>PARAMETERS!$B$10*B68</f>
        <v>157.93828933499324</v>
      </c>
      <c r="D68" s="35">
        <f>PARAMETERS!$B$14*C68^PARAMETERS!$B$15</f>
        <v>14.594542913614864</v>
      </c>
      <c r="E68" s="14">
        <f>E67+D68+PARAMETERS!$B$16</f>
        <v>928.51721150408218</v>
      </c>
      <c r="F68" s="4">
        <f>PARAMETERS!$B$17*E68</f>
        <v>1.741916465301296</v>
      </c>
      <c r="G68" s="9">
        <f>MAX(PARAMETERS!$B$18,PARAMETERS!$B$18+PARAMETERS!$B$19*(F68-1))</f>
        <v>3.7419164653012961E-2</v>
      </c>
      <c r="H68" s="9">
        <f t="shared" si="3"/>
        <v>2.25808353469872E-2</v>
      </c>
      <c r="I68" s="11">
        <f t="shared" si="1"/>
        <v>2.25808353469872</v>
      </c>
      <c r="Q68" s="6"/>
    </row>
    <row r="69" spans="1:19" ht="20.100000000000001" customHeight="1" x14ac:dyDescent="0.25">
      <c r="A69" s="1">
        <f t="shared" si="0"/>
        <v>2044</v>
      </c>
      <c r="B69" s="14">
        <f t="shared" si="2"/>
        <v>2691.7444640241924</v>
      </c>
      <c r="C69" s="14">
        <f>PARAMETERS!$B$10*B69</f>
        <v>161.50466784145155</v>
      </c>
      <c r="D69" s="35">
        <f>PARAMETERS!$B$14*C69^PARAMETERS!$B$15</f>
        <v>14.791393379935318</v>
      </c>
      <c r="E69" s="14">
        <f>E68+D69+PARAMETERS!$B$16</f>
        <v>944.80860488401754</v>
      </c>
      <c r="F69" s="4">
        <f>PARAMETERS!$B$17*E69</f>
        <v>1.7724794382000326</v>
      </c>
      <c r="G69" s="9">
        <f>MAX(PARAMETERS!$B$18,PARAMETERS!$B$18+PARAMETERS!$B$19*(F69-1))</f>
        <v>3.7724794382000326E-2</v>
      </c>
      <c r="H69" s="9">
        <f t="shared" si="3"/>
        <v>2.2275205617999543E-2</v>
      </c>
      <c r="I69" s="11">
        <f t="shared" si="1"/>
        <v>2.2275205617999543</v>
      </c>
      <c r="Q69" s="6"/>
    </row>
    <row r="70" spans="1:19" ht="20.100000000000001" customHeight="1" x14ac:dyDescent="0.25">
      <c r="A70" s="1">
        <f t="shared" ref="A70:A126" si="4">A69+1</f>
        <v>2045</v>
      </c>
      <c r="B70" s="14">
        <f t="shared" si="2"/>
        <v>2751.7036254314435</v>
      </c>
      <c r="C70" s="14">
        <f>PARAMETERS!$B$10*B70</f>
        <v>165.1022175258866</v>
      </c>
      <c r="D70" s="35">
        <f>PARAMETERS!$B$14*C70^PARAMETERS!$B$15</f>
        <v>14.988210500109995</v>
      </c>
      <c r="E70" s="14">
        <f>E69+D70+PARAMETERS!$B$16</f>
        <v>961.29681538412751</v>
      </c>
      <c r="F70" s="4">
        <f>PARAMETERS!$B$17*E70</f>
        <v>1.8034116438690808</v>
      </c>
      <c r="G70" s="9">
        <f>MAX(PARAMETERS!$B$18,PARAMETERS!$B$18+PARAMETERS!$B$19*(F70-1))</f>
        <v>3.8034116438690806E-2</v>
      </c>
      <c r="H70" s="9">
        <f t="shared" si="3"/>
        <v>2.1965883561309251E-2</v>
      </c>
      <c r="I70" s="11">
        <f t="shared" ref="I70:I126" si="5">H70*100</f>
        <v>2.196588356130925</v>
      </c>
      <c r="Q70" s="6"/>
    </row>
    <row r="71" spans="1:19" ht="20.100000000000001" customHeight="1" x14ac:dyDescent="0.25">
      <c r="A71" s="1">
        <f t="shared" si="4"/>
        <v>2046</v>
      </c>
      <c r="B71" s="14">
        <f t="shared" ref="B71:B126" si="6">B70+C70-G70*B70</f>
        <v>2812.1472268629032</v>
      </c>
      <c r="C71" s="14">
        <f>PARAMETERS!$B$10*B71</f>
        <v>168.72883361177418</v>
      </c>
      <c r="D71" s="35">
        <f>PARAMETERS!$B$14*C71^PARAMETERS!$B$15</f>
        <v>15.184889034889057</v>
      </c>
      <c r="E71" s="14">
        <f>E70+D71+PARAMETERS!$B$16</f>
        <v>977.98170441901652</v>
      </c>
      <c r="F71" s="4">
        <f>PARAMETERS!$B$17*E71</f>
        <v>1.834712822319525</v>
      </c>
      <c r="G71" s="9">
        <f>MAX(PARAMETERS!$B$18,PARAMETERS!$B$18+PARAMETERS!$B$19*(F71-1))</f>
        <v>3.8347128223195248E-2</v>
      </c>
      <c r="H71" s="9">
        <f t="shared" ref="H71:H126" si="7">(C72-C71)/C71</f>
        <v>2.165287177680476E-2</v>
      </c>
      <c r="I71" s="11">
        <f t="shared" si="5"/>
        <v>2.1652871776804758</v>
      </c>
      <c r="Q71" s="6"/>
    </row>
    <row r="72" spans="1:19" ht="20.100000000000001" customHeight="1" x14ac:dyDescent="0.25">
      <c r="A72" s="1">
        <f t="shared" si="4"/>
        <v>2047</v>
      </c>
      <c r="B72" s="14">
        <f t="shared" si="6"/>
        <v>2873.0382901836624</v>
      </c>
      <c r="C72" s="14">
        <f>PARAMETERS!$B$10*B72</f>
        <v>172.38229741101975</v>
      </c>
      <c r="D72" s="35">
        <f>PARAMETERS!$B$14*C72^PARAMETERS!$B$15</f>
        <v>15.38132110368363</v>
      </c>
      <c r="E72" s="14">
        <f>E71+D72+PARAMETERS!$B$16</f>
        <v>994.86302552270013</v>
      </c>
      <c r="F72" s="4">
        <f>PARAMETERS!$B$17*E72</f>
        <v>1.8663825111763541</v>
      </c>
      <c r="G72" s="9">
        <f>MAX(PARAMETERS!$B$18,PARAMETERS!$B$18+PARAMETERS!$B$19*(F72-1))</f>
        <v>3.8663825111763542E-2</v>
      </c>
      <c r="H72" s="9">
        <f t="shared" si="7"/>
        <v>2.1336174888236498E-2</v>
      </c>
      <c r="I72" s="11">
        <f t="shared" si="5"/>
        <v>2.1336174888236497</v>
      </c>
      <c r="Q72" s="6"/>
    </row>
    <row r="73" spans="1:19" ht="20.100000000000001" customHeight="1" x14ac:dyDescent="0.25">
      <c r="A73" s="1">
        <f t="shared" si="4"/>
        <v>2048</v>
      </c>
      <c r="B73" s="14">
        <f t="shared" si="6"/>
        <v>2934.337937603621</v>
      </c>
      <c r="C73" s="14">
        <f>PARAMETERS!$B$10*B73</f>
        <v>176.06027625621726</v>
      </c>
      <c r="D73" s="35">
        <f>PARAMETERS!$B$14*C73^PARAMETERS!$B$15</f>
        <v>15.577396249608725</v>
      </c>
      <c r="E73" s="14">
        <f>E72+D73+PARAMETERS!$B$16</f>
        <v>1011.9404217723088</v>
      </c>
      <c r="F73" s="4">
        <f>PARAMETERS!$B$17*E73</f>
        <v>1.8984200408452774</v>
      </c>
      <c r="G73" s="9">
        <f>MAX(PARAMETERS!$B$18,PARAMETERS!$B$18+PARAMETERS!$B$19*(F73-1))</f>
        <v>3.8984200408452775E-2</v>
      </c>
      <c r="H73" s="9">
        <f t="shared" si="7"/>
        <v>2.1015799591547108E-2</v>
      </c>
      <c r="I73" s="11">
        <f t="shared" si="5"/>
        <v>2.1015799591547109</v>
      </c>
    </row>
    <row r="74" spans="1:19" ht="20.100000000000001" customHeight="1" x14ac:dyDescent="0.25">
      <c r="A74" s="1">
        <f t="shared" si="4"/>
        <v>2049</v>
      </c>
      <c r="B74" s="14">
        <f t="shared" si="6"/>
        <v>2996.0053956341726</v>
      </c>
      <c r="C74" s="14">
        <f>PARAMETERS!$B$10*B74</f>
        <v>179.76032373805035</v>
      </c>
      <c r="D74" s="35">
        <f>PARAMETERS!$B$14*C74^PARAMETERS!$B$15</f>
        <v>15.773001511823079</v>
      </c>
      <c r="E74" s="14">
        <f>E73+D74+PARAMETERS!$B$16</f>
        <v>1029.213423284132</v>
      </c>
      <c r="F74" s="4">
        <f>PARAMETERS!$B$17*E74</f>
        <v>1.9308245298152555</v>
      </c>
      <c r="G74" s="9">
        <f>MAX(PARAMETERS!$B$18,PARAMETERS!$B$18+PARAMETERS!$B$19*(F74-1))</f>
        <v>3.9308245298152557E-2</v>
      </c>
      <c r="H74" s="9">
        <f t="shared" si="7"/>
        <v>2.0691754701847413E-2</v>
      </c>
      <c r="I74" s="11">
        <f t="shared" si="5"/>
        <v>2.0691754701847414</v>
      </c>
      <c r="R74" s="6"/>
    </row>
    <row r="75" spans="1:19" s="6" customFormat="1" ht="20.100000000000001" customHeight="1" x14ac:dyDescent="0.25">
      <c r="A75" s="1">
        <f t="shared" si="4"/>
        <v>2050</v>
      </c>
      <c r="B75" s="14">
        <f t="shared" si="6"/>
        <v>3057.9980043660462</v>
      </c>
      <c r="C75" s="14">
        <f>PARAMETERS!$B$10*B75</f>
        <v>183.47988026196276</v>
      </c>
      <c r="D75" s="35">
        <f>PARAMETERS!$B$14*C75^PARAMETERS!$B$15</f>
        <v>15.968021505281273</v>
      </c>
      <c r="E75" s="14">
        <f>E74+D75+PARAMETERS!$B$16</f>
        <v>1046.6814447894133</v>
      </c>
      <c r="F75" s="4">
        <f>PARAMETERS!$B$17*E75</f>
        <v>1.9635948801106446</v>
      </c>
      <c r="G75" s="9">
        <f>MAX(PARAMETERS!$B$18,PARAMETERS!$B$18+PARAMETERS!$B$19*(F75-1))</f>
        <v>3.9635948801106449E-2</v>
      </c>
      <c r="H75" s="9">
        <f t="shared" si="7"/>
        <v>2.0364051198893493E-2</v>
      </c>
      <c r="I75" s="11">
        <f t="shared" si="5"/>
        <v>2.0364051198893494</v>
      </c>
      <c r="J75" s="77"/>
      <c r="K75" s="1"/>
      <c r="L75" s="1"/>
      <c r="M75" s="5"/>
      <c r="N75" s="1"/>
      <c r="O75" s="1"/>
      <c r="P75" s="1"/>
      <c r="S75" s="1"/>
    </row>
    <row r="76" spans="1:19" s="6" customFormat="1" ht="20.100000000000001" customHeight="1" x14ac:dyDescent="0.25">
      <c r="A76" s="1">
        <f t="shared" si="4"/>
        <v>2051</v>
      </c>
      <c r="B76" s="14">
        <f t="shared" si="6"/>
        <v>3120.2712322930706</v>
      </c>
      <c r="C76" s="14">
        <f>PARAMETERS!$B$10*B76</f>
        <v>187.21627393758422</v>
      </c>
      <c r="D76" s="35">
        <f>PARAMETERS!$B$14*C76^PARAMETERS!$B$15</f>
        <v>16.162338507994253</v>
      </c>
      <c r="E76" s="14">
        <f>E75+D76+PARAMETERS!$B$16</f>
        <v>1064.3437832974075</v>
      </c>
      <c r="F76" s="4">
        <f>PARAMETERS!$B$17*E76</f>
        <v>1.9967297729070448</v>
      </c>
      <c r="G76" s="9">
        <f>MAX(PARAMETERS!$B$18,PARAMETERS!$B$18+PARAMETERS!$B$19*(F76-1))</f>
        <v>3.9967297729070449E-2</v>
      </c>
      <c r="H76" s="9">
        <f t="shared" si="7"/>
        <v>2.0032702270929556E-2</v>
      </c>
      <c r="I76" s="11">
        <f t="shared" si="5"/>
        <v>2.0032702270929557</v>
      </c>
      <c r="J76" s="77"/>
      <c r="K76" s="1"/>
      <c r="L76" s="1"/>
      <c r="M76" s="5"/>
      <c r="N76" s="1"/>
      <c r="O76" s="1"/>
      <c r="P76" s="1"/>
      <c r="Q76" s="1"/>
      <c r="S76" s="1"/>
    </row>
    <row r="77" spans="1:19" s="6" customFormat="1" ht="20.100000000000001" customHeight="1" x14ac:dyDescent="0.25">
      <c r="A77" s="1">
        <f t="shared" si="4"/>
        <v>2052</v>
      </c>
      <c r="B77" s="14">
        <f t="shared" si="6"/>
        <v>3182.7786968941441</v>
      </c>
      <c r="C77" s="14">
        <f>PARAMETERS!$B$10*B77</f>
        <v>190.96672181364863</v>
      </c>
      <c r="D77" s="35">
        <f>PARAMETERS!$B$14*C77^PARAMETERS!$B$15</f>
        <v>16.35583255587418</v>
      </c>
      <c r="E77" s="14">
        <f>E76+D77+PARAMETERS!$B$16</f>
        <v>1082.1996158532818</v>
      </c>
      <c r="F77" s="4">
        <f>PARAMETERS!$B$17*E77</f>
        <v>2.0302276643250798</v>
      </c>
      <c r="G77" s="9">
        <f>MAX(PARAMETERS!$B$18,PARAMETERS!$B$18+PARAMETERS!$B$19*(F77-1))</f>
        <v>4.0302276643250798E-2</v>
      </c>
      <c r="H77" s="9">
        <f t="shared" si="7"/>
        <v>1.9697723356749158E-2</v>
      </c>
      <c r="I77" s="11">
        <f t="shared" si="5"/>
        <v>1.9697723356749157</v>
      </c>
      <c r="J77" s="77"/>
      <c r="K77" s="1"/>
      <c r="L77" s="1"/>
      <c r="M77" s="5"/>
      <c r="N77" s="1"/>
      <c r="O77" s="1"/>
      <c r="P77" s="1"/>
      <c r="Q77" s="1"/>
      <c r="R77" s="1"/>
      <c r="S77" s="1"/>
    </row>
    <row r="78" spans="1:19" ht="20.100000000000001" customHeight="1" x14ac:dyDescent="0.25">
      <c r="A78" s="1">
        <f t="shared" si="4"/>
        <v>2053</v>
      </c>
      <c r="B78" s="14">
        <f t="shared" si="6"/>
        <v>3245.4721911713195</v>
      </c>
      <c r="C78" s="14">
        <f>PARAMETERS!$B$10*B78</f>
        <v>194.72833147027916</v>
      </c>
      <c r="D78" s="35">
        <f>PARAMETERS!$B$14*C78^PARAMETERS!$B$15</f>
        <v>16.54838154521693</v>
      </c>
      <c r="E78" s="14">
        <f>E77+D78+PARAMETERS!$B$16</f>
        <v>1100.2479973984987</v>
      </c>
      <c r="F78" s="4">
        <f>PARAMETERS!$B$17*E78</f>
        <v>2.064086781416433</v>
      </c>
      <c r="G78" s="9">
        <f>MAX(PARAMETERS!$B$18,PARAMETERS!$B$18+PARAMETERS!$B$19*(F78-1))</f>
        <v>4.064086781416433E-2</v>
      </c>
      <c r="H78" s="9">
        <f t="shared" si="7"/>
        <v>1.9359132185835636E-2</v>
      </c>
      <c r="I78" s="11">
        <f t="shared" si="5"/>
        <v>1.9359132185835637</v>
      </c>
    </row>
    <row r="79" spans="1:19" ht="20.100000000000001" customHeight="1" x14ac:dyDescent="0.25">
      <c r="A79" s="1">
        <f t="shared" si="4"/>
        <v>2054</v>
      </c>
      <c r="B79" s="14">
        <f t="shared" si="6"/>
        <v>3308.3017163256586</v>
      </c>
      <c r="C79" s="14">
        <f>PARAMETERS!$B$10*B79</f>
        <v>198.49810297953951</v>
      </c>
      <c r="D79" s="35">
        <f>PARAMETERS!$B$14*C79^PARAMETERS!$B$15</f>
        <v>16.739861342852972</v>
      </c>
      <c r="E79" s="14">
        <f>E78+D79+PARAMETERS!$B$16</f>
        <v>1118.4878587413516</v>
      </c>
      <c r="F79" s="4">
        <f>PARAMETERS!$B$17*E79</f>
        <v>2.098305118356532</v>
      </c>
      <c r="G79" s="9">
        <f>MAX(PARAMETERS!$B$18,PARAMETERS!$B$18+PARAMETERS!$B$19*(F79-1))</f>
        <v>4.0983051183565322E-2</v>
      </c>
      <c r="H79" s="9">
        <f t="shared" si="7"/>
        <v>1.9016948816434714E-2</v>
      </c>
      <c r="I79" s="11">
        <f t="shared" si="5"/>
        <v>1.9016948816434713</v>
      </c>
    </row>
    <row r="80" spans="1:19" ht="20.100000000000001" customHeight="1" x14ac:dyDescent="0.25">
      <c r="A80" s="1">
        <f t="shared" si="4"/>
        <v>2055</v>
      </c>
      <c r="B80" s="14">
        <f t="shared" si="6"/>
        <v>3371.2155207343467</v>
      </c>
      <c r="C80" s="14">
        <f>PARAMETERS!$B$10*B80</f>
        <v>202.2729312440608</v>
      </c>
      <c r="D80" s="35">
        <f>PARAMETERS!$B$14*C80^PARAMETERS!$B$15</f>
        <v>16.930145903972477</v>
      </c>
      <c r="E80" s="14">
        <f>E79+D80+PARAMETERS!$B$16</f>
        <v>1136.9180046453241</v>
      </c>
      <c r="F80" s="4">
        <f>PARAMETERS!$B$17*E80</f>
        <v>2.1328804328582751</v>
      </c>
      <c r="G80" s="9">
        <f>MAX(PARAMETERS!$B$18,PARAMETERS!$B$18+PARAMETERS!$B$19*(F80-1))</f>
        <v>4.1328804328582748E-2</v>
      </c>
      <c r="H80" s="9">
        <f t="shared" si="7"/>
        <v>1.8671195671417045E-2</v>
      </c>
      <c r="I80" s="11">
        <f t="shared" si="5"/>
        <v>1.8671195671417045</v>
      </c>
    </row>
    <row r="81" spans="1:16" ht="20.100000000000001" customHeight="1" x14ac:dyDescent="0.25">
      <c r="A81" s="1">
        <f t="shared" si="4"/>
        <v>2056</v>
      </c>
      <c r="B81" s="14">
        <f t="shared" si="6"/>
        <v>3434.1601453724961</v>
      </c>
      <c r="C81" s="14">
        <f>PARAMETERS!$B$10*B81</f>
        <v>206.04960872234975</v>
      </c>
      <c r="D81" s="35">
        <f>PARAMETERS!$B$14*C81^PARAMETERS!$B$15</f>
        <v>17.119107397604722</v>
      </c>
      <c r="E81" s="14">
        <f>E80+D81+PARAMETERS!$B$16</f>
        <v>1155.5371120429288</v>
      </c>
      <c r="F81" s="4">
        <f>PARAMETERS!$B$17*E81</f>
        <v>2.167810242821155</v>
      </c>
      <c r="G81" s="9">
        <f>MAX(PARAMETERS!$B$18,PARAMETERS!$B$18+PARAMETERS!$B$19*(F81-1))</f>
        <v>4.1678102428211551E-2</v>
      </c>
      <c r="H81" s="9">
        <f t="shared" si="7"/>
        <v>1.8321897571788464E-2</v>
      </c>
      <c r="I81" s="11">
        <f t="shared" si="5"/>
        <v>1.8321897571788464</v>
      </c>
    </row>
    <row r="82" spans="1:16" ht="20.100000000000001" customHeight="1" x14ac:dyDescent="0.25">
      <c r="A82" s="1">
        <f t="shared" si="4"/>
        <v>2057</v>
      </c>
      <c r="B82" s="14">
        <f t="shared" si="6"/>
        <v>3497.0804758011291</v>
      </c>
      <c r="C82" s="14">
        <f>PARAMETERS!$B$10*B82</f>
        <v>209.82482854806773</v>
      </c>
      <c r="D82" s="35">
        <f>PARAMETERS!$B$14*C82^PARAMETERS!$B$15</f>
        <v>17.306616339705222</v>
      </c>
      <c r="E82" s="14">
        <f>E81+D82+PARAMETERS!$B$16</f>
        <v>1174.343728382634</v>
      </c>
      <c r="F82" s="4">
        <f>PARAMETERS!$B$17*E82</f>
        <v>2.2030918232300638</v>
      </c>
      <c r="G82" s="9">
        <f>MAX(PARAMETERS!$B$18,PARAMETERS!$B$18+PARAMETERS!$B$19*(F82-1))</f>
        <v>4.2030918232300638E-2</v>
      </c>
      <c r="H82" s="9">
        <f t="shared" si="7"/>
        <v>1.7969081767699492E-2</v>
      </c>
      <c r="I82" s="11">
        <f t="shared" si="5"/>
        <v>1.7969081767699493</v>
      </c>
    </row>
    <row r="83" spans="1:16" ht="20.100000000000001" customHeight="1" x14ac:dyDescent="0.25">
      <c r="A83" s="1">
        <f t="shared" si="4"/>
        <v>2058</v>
      </c>
      <c r="B83" s="14">
        <f t="shared" si="6"/>
        <v>3559.9198008190247</v>
      </c>
      <c r="C83" s="14">
        <f>PARAMETERS!$B$10*B83</f>
        <v>213.59518804914148</v>
      </c>
      <c r="D83" s="35">
        <f>PARAMETERS!$B$14*C83^PARAMETERS!$B$15</f>
        <v>17.492541733775727</v>
      </c>
      <c r="E83" s="14">
        <f>E82+D83+PARAMETERS!$B$16</f>
        <v>1193.3362701164097</v>
      </c>
      <c r="F83" s="4">
        <f>PARAMETERS!$B$17*E83</f>
        <v>2.2387222033178973</v>
      </c>
      <c r="G83" s="9">
        <f>MAX(PARAMETERS!$B$18,PARAMETERS!$B$18+PARAMETERS!$B$19*(F83-1))</f>
        <v>4.2387222033178976E-2</v>
      </c>
      <c r="H83" s="9">
        <f t="shared" si="7"/>
        <v>1.7612777966820942E-2</v>
      </c>
      <c r="I83" s="11">
        <f t="shared" si="5"/>
        <v>1.7612777966820943</v>
      </c>
    </row>
    <row r="84" spans="1:16" ht="20.100000000000001" customHeight="1" x14ac:dyDescent="0.25">
      <c r="A84" s="1">
        <f t="shared" si="4"/>
        <v>2059</v>
      </c>
      <c r="B84" s="14">
        <f t="shared" si="6"/>
        <v>3622.61987785054</v>
      </c>
      <c r="C84" s="14">
        <f>PARAMETERS!$B$10*B84</f>
        <v>217.35719267103238</v>
      </c>
      <c r="D84" s="35">
        <f>PARAMETERS!$B$14*C84^PARAMETERS!$B$15</f>
        <v>17.676751218913644</v>
      </c>
      <c r="E84" s="14">
        <f>E83+D84+PARAMETERS!$B$16</f>
        <v>1212.5130213353234</v>
      </c>
      <c r="F84" s="4">
        <f>PARAMETERS!$B$17*E84</f>
        <v>2.2746981640059083</v>
      </c>
      <c r="G84" s="9">
        <f>MAX(PARAMETERS!$B$18,PARAMETERS!$B$18+PARAMETERS!$B$19*(F84-1))</f>
        <v>4.2746981640059079E-2</v>
      </c>
      <c r="H84" s="9">
        <f t="shared" si="7"/>
        <v>1.7253018359941055E-2</v>
      </c>
      <c r="I84" s="11">
        <f t="shared" si="5"/>
        <v>1.7253018359941055</v>
      </c>
    </row>
    <row r="85" spans="1:16" ht="20.100000000000001" customHeight="1" x14ac:dyDescent="0.25">
      <c r="A85" s="1">
        <f t="shared" si="4"/>
        <v>2060</v>
      </c>
      <c r="B85" s="14">
        <f t="shared" si="6"/>
        <v>3685.1210051141825</v>
      </c>
      <c r="C85" s="14">
        <f>PARAMETERS!$B$10*B85</f>
        <v>221.10726030685095</v>
      </c>
      <c r="D85" s="35">
        <f>PARAMETERS!$B$14*C85^PARAMETERS!$B$15</f>
        <v>17.859111225157303</v>
      </c>
      <c r="E85" s="14">
        <f>E84+D85+PARAMETERS!$B$16</f>
        <v>1231.8721325604806</v>
      </c>
      <c r="F85" s="4">
        <f>PARAMETERS!$B$17*E85</f>
        <v>2.3110162356354853</v>
      </c>
      <c r="G85" s="9">
        <f>MAX(PARAMETERS!$B$18,PARAMETERS!$B$18+PARAMETERS!$B$19*(F85-1))</f>
        <v>4.3110162356354856E-2</v>
      </c>
      <c r="H85" s="9">
        <f t="shared" si="7"/>
        <v>1.6889837643645197E-2</v>
      </c>
      <c r="I85" s="11">
        <f t="shared" si="5"/>
        <v>1.6889837643645198</v>
      </c>
    </row>
    <row r="86" spans="1:16" ht="20.100000000000001" customHeight="1" x14ac:dyDescent="0.25">
      <c r="A86" s="1">
        <f t="shared" si="4"/>
        <v>2061</v>
      </c>
      <c r="B86" s="14">
        <f t="shared" si="6"/>
        <v>3747.3621005877476</v>
      </c>
      <c r="C86" s="14">
        <f>PARAMETERS!$B$10*B86</f>
        <v>224.84172603526486</v>
      </c>
      <c r="D86" s="35">
        <f>PARAMETERS!$B$14*C86^PARAMETERS!$B$15</f>
        <v>18.039487135963135</v>
      </c>
      <c r="E86" s="14">
        <f>E85+D86+PARAMETERS!$B$16</f>
        <v>1251.4116196964437</v>
      </c>
      <c r="F86" s="4">
        <f>PARAMETERS!$B$17*E86</f>
        <v>2.3476726960047474</v>
      </c>
      <c r="G86" s="9">
        <f>MAX(PARAMETERS!$B$18,PARAMETERS!$B$18+PARAMETERS!$B$19*(F86-1))</f>
        <v>4.3476726960047472E-2</v>
      </c>
      <c r="H86" s="9">
        <f t="shared" si="7"/>
        <v>1.6523273039952494E-2</v>
      </c>
      <c r="I86" s="11">
        <f t="shared" si="5"/>
        <v>1.6523273039952495</v>
      </c>
    </row>
    <row r="87" spans="1:16" ht="20.100000000000001" customHeight="1" x14ac:dyDescent="0.25">
      <c r="A87" s="1">
        <f t="shared" si="4"/>
        <v>2062</v>
      </c>
      <c r="B87" s="14">
        <f t="shared" si="6"/>
        <v>3809.2807877553291</v>
      </c>
      <c r="C87" s="14">
        <f>PARAMETERS!$B$10*B87</f>
        <v>228.55684726531973</v>
      </c>
      <c r="D87" s="35">
        <f>PARAMETERS!$B$14*C87^PARAMETERS!$B$15</f>
        <v>18.217743457619576</v>
      </c>
      <c r="E87" s="14">
        <f>E86+D87+PARAMETERS!$B$16</f>
        <v>1271.1293631540634</v>
      </c>
      <c r="F87" s="4">
        <f>PARAMETERS!$B$17*E87</f>
        <v>2.3846635687229574</v>
      </c>
      <c r="G87" s="9">
        <f>MAX(PARAMETERS!$B$18,PARAMETERS!$B$18+PARAMETERS!$B$19*(F87-1))</f>
        <v>4.3846635687229574E-2</v>
      </c>
      <c r="H87" s="9">
        <f t="shared" si="7"/>
        <v>1.6153364312770459E-2</v>
      </c>
      <c r="I87" s="11">
        <f t="shared" si="5"/>
        <v>1.615336431277046</v>
      </c>
    </row>
    <row r="88" spans="1:16" ht="20.100000000000001" customHeight="1" x14ac:dyDescent="0.25">
      <c r="A88" s="1">
        <f t="shared" si="4"/>
        <v>2063</v>
      </c>
      <c r="B88" s="14">
        <f t="shared" si="6"/>
        <v>3870.8134880895782</v>
      </c>
      <c r="C88" s="14">
        <f>PARAMETERS!$B$10*B88</f>
        <v>232.24880928537468</v>
      </c>
      <c r="D88" s="35">
        <f>PARAMETERS!$B$14*C88^PARAMETERS!$B$15</f>
        <v>18.39374399537073</v>
      </c>
      <c r="E88" s="14">
        <f>E87+D88+PARAMETERS!$B$16</f>
        <v>1291.0231071494341</v>
      </c>
      <c r="F88" s="4">
        <f>PARAMETERS!$B$17*E88</f>
        <v>2.4219846218953491</v>
      </c>
      <c r="G88" s="9">
        <f>MAX(PARAMETERS!$B$18,PARAMETERS!$B$18+PARAMETERS!$B$19*(F88-1))</f>
        <v>4.4219846218953487E-2</v>
      </c>
      <c r="H88" s="9">
        <f t="shared" si="7"/>
        <v>1.5780153781046625E-2</v>
      </c>
      <c r="I88" s="11">
        <f t="shared" si="5"/>
        <v>1.5780153781046624</v>
      </c>
    </row>
    <row r="89" spans="1:16" ht="20.100000000000001" customHeight="1" x14ac:dyDescent="0.25">
      <c r="A89" s="1">
        <f t="shared" si="4"/>
        <v>2064</v>
      </c>
      <c r="B89" s="14">
        <f t="shared" si="6"/>
        <v>3931.8955201893809</v>
      </c>
      <c r="C89" s="14">
        <f>PARAMETERS!$B$10*B89</f>
        <v>235.91373121136286</v>
      </c>
      <c r="D89" s="35">
        <f>PARAMETERS!$B$14*C89^PARAMETERS!$B$15</f>
        <v>18.567352035990968</v>
      </c>
      <c r="E89" s="14">
        <f>E88+D89+PARAMETERS!$B$16</f>
        <v>1311.0904591854251</v>
      </c>
      <c r="F89" s="4">
        <f>PARAMETERS!$B$17*E89</f>
        <v>2.4596313671504708</v>
      </c>
      <c r="G89" s="9">
        <f>MAX(PARAMETERS!$B$18,PARAMETERS!$B$18+PARAMETERS!$B$19*(F89-1))</f>
        <v>4.4596313671504711E-2</v>
      </c>
      <c r="H89" s="9">
        <f t="shared" si="7"/>
        <v>1.5403686328495267E-2</v>
      </c>
      <c r="I89" s="11">
        <f t="shared" si="5"/>
        <v>1.5403686328495267</v>
      </c>
      <c r="K89" s="6"/>
      <c r="L89" s="6"/>
      <c r="M89" s="13"/>
      <c r="N89" s="6"/>
      <c r="O89" s="6"/>
    </row>
    <row r="90" spans="1:16" ht="20.100000000000001" customHeight="1" x14ac:dyDescent="0.25">
      <c r="A90" s="1">
        <f t="shared" si="4"/>
        <v>2065</v>
      </c>
      <c r="B90" s="14">
        <f t="shared" si="6"/>
        <v>3992.4612054587942</v>
      </c>
      <c r="C90" s="14">
        <f>PARAMETERS!$B$10*B90</f>
        <v>239.54767232752764</v>
      </c>
      <c r="D90" s="35">
        <f>PARAMETERS!$B$14*C90^PARAMETERS!$B$15</f>
        <v>18.738430536519072</v>
      </c>
      <c r="E90" s="14">
        <f>E89+D90+PARAMETERS!$B$16</f>
        <v>1331.3288897219441</v>
      </c>
      <c r="F90" s="4">
        <f>PARAMETERS!$B$17*E90</f>
        <v>2.4975990590215913</v>
      </c>
      <c r="G90" s="9">
        <f>MAX(PARAMETERS!$B$18,PARAMETERS!$B$18+PARAMETERS!$B$19*(F90-1))</f>
        <v>4.4975990590215911E-2</v>
      </c>
      <c r="H90" s="9">
        <f t="shared" si="7"/>
        <v>1.5024009409784234E-2</v>
      </c>
      <c r="I90" s="11">
        <f t="shared" si="5"/>
        <v>1.5024009409784234</v>
      </c>
      <c r="P90" s="6"/>
    </row>
    <row r="91" spans="1:16" ht="20.100000000000001" customHeight="1" x14ac:dyDescent="0.25">
      <c r="A91" s="1">
        <f t="shared" si="4"/>
        <v>2066</v>
      </c>
      <c r="B91" s="14">
        <f t="shared" si="6"/>
        <v>4052.4439801778053</v>
      </c>
      <c r="C91" s="14">
        <f>PARAMETERS!$B$10*B91</f>
        <v>243.14663881066832</v>
      </c>
      <c r="D91" s="35">
        <f>PARAMETERS!$B$14*C91^PARAMETERS!$B$15</f>
        <v>18.906842318828641</v>
      </c>
      <c r="E91" s="14">
        <f>E90+D91+PARAMETERS!$B$16</f>
        <v>1351.7357320407727</v>
      </c>
      <c r="F91" s="4">
        <f>PARAMETERS!$B$17*E91</f>
        <v>2.5358826946931297</v>
      </c>
      <c r="G91" s="9">
        <f>MAX(PARAMETERS!$B$18,PARAMETERS!$B$18+PARAMETERS!$B$19*(F91-1))</f>
        <v>4.5358826946931295E-2</v>
      </c>
      <c r="H91" s="9">
        <f t="shared" si="7"/>
        <v>1.4641173053068661E-2</v>
      </c>
      <c r="I91" s="11">
        <f t="shared" si="5"/>
        <v>1.4641173053068661</v>
      </c>
    </row>
    <row r="92" spans="1:16" ht="20.100000000000001" customHeight="1" x14ac:dyDescent="0.25">
      <c r="A92" s="1">
        <f t="shared" si="4"/>
        <v>2067</v>
      </c>
      <c r="B92" s="14">
        <f t="shared" si="6"/>
        <v>4111.7765137794549</v>
      </c>
      <c r="C92" s="14">
        <f>PARAMETERS!$B$10*B92</f>
        <v>246.7065908267673</v>
      </c>
      <c r="D92" s="35">
        <f>PARAMETERS!$B$14*C92^PARAMETERS!$B$15</f>
        <v>19.072450269679059</v>
      </c>
      <c r="E92" s="14">
        <f>E91+D92+PARAMETERS!$B$16</f>
        <v>1372.3081823104519</v>
      </c>
      <c r="F92" s="4">
        <f>PARAMETERS!$B$17*E92</f>
        <v>2.5744770141223809</v>
      </c>
      <c r="G92" s="9">
        <f>MAX(PARAMETERS!$B$18,PARAMETERS!$B$18+PARAMETERS!$B$19*(F92-1))</f>
        <v>4.5744770141223808E-2</v>
      </c>
      <c r="H92" s="9">
        <f t="shared" si="7"/>
        <v>1.4255229858776289E-2</v>
      </c>
      <c r="I92" s="11">
        <f t="shared" si="5"/>
        <v>1.4255229858776288</v>
      </c>
    </row>
    <row r="93" spans="1:16" ht="20.100000000000001" customHeight="1" x14ac:dyDescent="0.25">
      <c r="A93" s="1">
        <f t="shared" si="4"/>
        <v>2068</v>
      </c>
      <c r="B93" s="14">
        <f t="shared" si="6"/>
        <v>4170.3908331112989</v>
      </c>
      <c r="C93" s="14">
        <f>PARAMETERS!$B$10*B93</f>
        <v>250.22344998667793</v>
      </c>
      <c r="D93" s="35">
        <f>PARAMETERS!$B$14*C93^PARAMETERS!$B$15</f>
        <v>19.235117545859488</v>
      </c>
      <c r="E93" s="14">
        <f>E92+D93+PARAMETERS!$B$16</f>
        <v>1393.0432998563115</v>
      </c>
      <c r="F93" s="4">
        <f>PARAMETERS!$B$17*E93</f>
        <v>2.613376500546098</v>
      </c>
      <c r="G93" s="9">
        <f>MAX(PARAMETERS!$B$18,PARAMETERS!$B$18+PARAMETERS!$B$19*(F93-1))</f>
        <v>4.6133765005460979E-2</v>
      </c>
      <c r="H93" s="9">
        <f t="shared" si="7"/>
        <v>1.3866234994539078E-2</v>
      </c>
      <c r="I93" s="11">
        <f t="shared" si="5"/>
        <v>1.3866234994539077</v>
      </c>
    </row>
    <row r="94" spans="1:16" ht="20.100000000000001" customHeight="1" x14ac:dyDescent="0.25">
      <c r="A94" s="1">
        <f t="shared" si="4"/>
        <v>2069</v>
      </c>
      <c r="B94" s="14">
        <f t="shared" si="6"/>
        <v>4228.2184524222921</v>
      </c>
      <c r="C94" s="14">
        <f>PARAMETERS!$B$10*B94</f>
        <v>253.69310714533751</v>
      </c>
      <c r="D94" s="35">
        <f>PARAMETERS!$B$14*C94^PARAMETERS!$B$15</f>
        <v>19.394707784007377</v>
      </c>
      <c r="E94" s="14">
        <f>E93+D94+PARAMETERS!$B$16</f>
        <v>1413.9380076403188</v>
      </c>
      <c r="F94" s="4">
        <f>PARAMETERS!$B$17*E94</f>
        <v>2.6525753813806956</v>
      </c>
      <c r="G94" s="9">
        <f>MAX(PARAMETERS!$B$18,PARAMETERS!$B$18+PARAMETERS!$B$19*(F94-1))</f>
        <v>4.6525753813806955E-2</v>
      </c>
      <c r="H94" s="9">
        <f t="shared" si="7"/>
        <v>1.347424618619299E-2</v>
      </c>
      <c r="I94" s="11">
        <f t="shared" si="5"/>
        <v>1.3474246186192991</v>
      </c>
    </row>
    <row r="95" spans="1:16" ht="20.100000000000001" customHeight="1" x14ac:dyDescent="0.25">
      <c r="A95" s="1">
        <f t="shared" si="4"/>
        <v>2070</v>
      </c>
      <c r="B95" s="14">
        <f t="shared" si="6"/>
        <v>4285.1905087792338</v>
      </c>
      <c r="C95" s="14">
        <f>PARAMETERS!$B$10*B95</f>
        <v>257.11143052675402</v>
      </c>
      <c r="D95" s="35">
        <f>PARAMETERS!$B$14*C95^PARAMETERS!$B$15</f>
        <v>19.551085314651868</v>
      </c>
      <c r="E95" s="14">
        <f>E94+D95+PARAMETERS!$B$16</f>
        <v>1434.9890929549706</v>
      </c>
      <c r="F95" s="4">
        <f>PARAMETERS!$B$17*E95</f>
        <v>2.6920676295240065</v>
      </c>
      <c r="G95" s="9">
        <f>MAX(PARAMETERS!$B$18,PARAMETERS!$B$18+PARAMETERS!$B$19*(F95-1))</f>
        <v>4.6920676295240063E-2</v>
      </c>
      <c r="H95" s="9">
        <f t="shared" si="7"/>
        <v>1.3079323704759773E-2</v>
      </c>
      <c r="I95" s="11">
        <f t="shared" si="5"/>
        <v>1.3079323704759773</v>
      </c>
    </row>
    <row r="96" spans="1:16" ht="20.100000000000001" customHeight="1" x14ac:dyDescent="0.25">
      <c r="A96" s="1">
        <f t="shared" si="4"/>
        <v>2071</v>
      </c>
      <c r="B96" s="14">
        <f t="shared" si="6"/>
        <v>4341.237902580122</v>
      </c>
      <c r="C96" s="14">
        <f>PARAMETERS!$B$10*B96</f>
        <v>260.47427415480729</v>
      </c>
      <c r="D96" s="35">
        <f>PARAMETERS!$B$14*C96^PARAMETERS!$B$15</f>
        <v>19.704115380003291</v>
      </c>
      <c r="E96" s="14">
        <f>E95+D96+PARAMETERS!$B$16</f>
        <v>1456.1932083349739</v>
      </c>
      <c r="F96" s="4">
        <f>PARAMETERS!$B$17*E96</f>
        <v>2.7318469650656114</v>
      </c>
      <c r="G96" s="9">
        <f>MAX(PARAMETERS!$B$18,PARAMETERS!$B$18+PARAMETERS!$B$19*(F96-1))</f>
        <v>4.7318469650656114E-2</v>
      </c>
      <c r="H96" s="9">
        <f t="shared" si="7"/>
        <v>1.2681530349343866E-2</v>
      </c>
      <c r="I96" s="11">
        <f t="shared" si="5"/>
        <v>1.2681530349343866</v>
      </c>
    </row>
    <row r="97" spans="1:19" ht="20.100000000000001" customHeight="1" x14ac:dyDescent="0.25">
      <c r="A97" s="1">
        <f t="shared" si="4"/>
        <v>2072</v>
      </c>
      <c r="B97" s="14">
        <f t="shared" si="6"/>
        <v>4396.2914427954138</v>
      </c>
      <c r="C97" s="14">
        <f>PARAMETERS!$B$10*B97</f>
        <v>263.77748656772479</v>
      </c>
      <c r="D97" s="35">
        <f>PARAMETERS!$B$14*C97^PARAMETERS!$B$15</f>
        <v>19.853664354980825</v>
      </c>
      <c r="E97" s="14">
        <f>E96+D97+PARAMETERS!$B$16</f>
        <v>1477.5468726899546</v>
      </c>
      <c r="F97" s="4">
        <f>PARAMETERS!$B$17*E97</f>
        <v>2.7719068574118233</v>
      </c>
      <c r="G97" s="9">
        <f>MAX(PARAMETERS!$B$18,PARAMETERS!$B$18+PARAMETERS!$B$19*(F97-1))</f>
        <v>4.7719068574118229E-2</v>
      </c>
      <c r="H97" s="9">
        <f t="shared" si="7"/>
        <v>1.2280931425881799E-2</v>
      </c>
      <c r="I97" s="11">
        <f t="shared" si="5"/>
        <v>1.2280931425881798</v>
      </c>
    </row>
    <row r="98" spans="1:19" ht="20.100000000000001" customHeight="1" x14ac:dyDescent="0.25">
      <c r="A98" s="1">
        <f t="shared" si="4"/>
        <v>2073</v>
      </c>
      <c r="B98" s="14">
        <f t="shared" si="6"/>
        <v>4450.2819965325752</v>
      </c>
      <c r="C98" s="14">
        <f>PARAMETERS!$B$10*B98</f>
        <v>267.01691979195448</v>
      </c>
      <c r="D98" s="35">
        <f>PARAMETERS!$B$14*C98^PARAMETERS!$B$15</f>
        <v>19.999599970943471</v>
      </c>
      <c r="E98" s="14">
        <f>E97+D98+PARAMETERS!$B$16</f>
        <v>1499.0464726608982</v>
      </c>
      <c r="F98" s="4">
        <f>PARAMETERS!$B$17*E98</f>
        <v>2.8122405278303959</v>
      </c>
      <c r="G98" s="9">
        <f>MAX(PARAMETERS!$B$18,PARAMETERS!$B$18+PARAMETERS!$B$19*(F98-1))</f>
        <v>4.8122405278303956E-2</v>
      </c>
      <c r="H98" s="9">
        <f t="shared" si="7"/>
        <v>1.1877594721695958E-2</v>
      </c>
      <c r="I98" s="11">
        <f t="shared" si="5"/>
        <v>1.1877594721695959</v>
      </c>
      <c r="K98" s="6"/>
      <c r="L98" s="6"/>
      <c r="M98" s="13"/>
      <c r="N98" s="6"/>
      <c r="O98" s="6"/>
    </row>
    <row r="99" spans="1:19" ht="20.100000000000001" customHeight="1" x14ac:dyDescent="0.25">
      <c r="A99" s="1">
        <f t="shared" si="4"/>
        <v>2074</v>
      </c>
      <c r="B99" s="14">
        <f t="shared" si="6"/>
        <v>4503.1406424846491</v>
      </c>
      <c r="C99" s="14">
        <f>PARAMETERS!$B$10*B99</f>
        <v>270.18843854907891</v>
      </c>
      <c r="D99" s="35">
        <f>PARAMETERS!$B$14*C99^PARAMETERS!$B$15</f>
        <v>20.14179154156356</v>
      </c>
      <c r="E99" s="14">
        <f>E98+D99+PARAMETERS!$B$16</f>
        <v>1520.6882642024618</v>
      </c>
      <c r="F99" s="4">
        <f>PARAMETERS!$B$17*E99</f>
        <v>2.852840952418974</v>
      </c>
      <c r="G99" s="9">
        <f>MAX(PARAMETERS!$B$18,PARAMETERS!$B$18+PARAMETERS!$B$19*(F99-1))</f>
        <v>4.8528409524189742E-2</v>
      </c>
      <c r="H99" s="9">
        <f t="shared" si="7"/>
        <v>1.1471590475810315E-2</v>
      </c>
      <c r="I99" s="11">
        <f t="shared" si="5"/>
        <v>1.1471590475810316</v>
      </c>
      <c r="P99" s="6"/>
    </row>
    <row r="100" spans="1:19" ht="20.100000000000001" customHeight="1" x14ac:dyDescent="0.25">
      <c r="A100" s="1">
        <f t="shared" si="4"/>
        <v>2075</v>
      </c>
      <c r="B100" s="14">
        <f t="shared" si="6"/>
        <v>4554.7988277902095</v>
      </c>
      <c r="C100" s="14">
        <f>PARAMETERS!$B$10*B100</f>
        <v>273.28792966741258</v>
      </c>
      <c r="D100" s="35">
        <f>PARAMETERS!$B$14*C100^PARAMETERS!$B$15</f>
        <v>20.280110190257659</v>
      </c>
      <c r="E100" s="14">
        <f>E99+D100+PARAMETERS!$B$16</f>
        <v>1542.4683743927194</v>
      </c>
      <c r="F100" s="4">
        <f>PARAMETERS!$B$17*E100</f>
        <v>2.8937008655002074</v>
      </c>
      <c r="G100" s="9">
        <f>MAX(PARAMETERS!$B$18,PARAMETERS!$B$18+PARAMETERS!$B$19*(F100-1))</f>
        <v>4.8937008655002071E-2</v>
      </c>
      <c r="H100" s="9">
        <f t="shared" si="7"/>
        <v>1.1062991344997842E-2</v>
      </c>
      <c r="I100" s="11">
        <f t="shared" si="5"/>
        <v>1.1062991344997841</v>
      </c>
    </row>
    <row r="101" spans="1:19" ht="20.100000000000001" customHeight="1" x14ac:dyDescent="0.25">
      <c r="A101" s="1">
        <f t="shared" si="4"/>
        <v>2076</v>
      </c>
      <c r="B101" s="14">
        <f t="shared" si="6"/>
        <v>4605.1885278002592</v>
      </c>
      <c r="C101" s="14">
        <f>PARAMETERS!$B$10*B101</f>
        <v>276.31131166801555</v>
      </c>
      <c r="D101" s="35">
        <f>PARAMETERS!$B$14*C101^PARAMETERS!$B$15</f>
        <v>20.414429078567899</v>
      </c>
      <c r="E101" s="14">
        <f>E100+D101+PARAMETERS!$B$16</f>
        <v>1564.3828034712874</v>
      </c>
      <c r="F101" s="4">
        <f>PARAMETERS!$B$17*E101</f>
        <v>2.9348127634453185</v>
      </c>
      <c r="G101" s="9">
        <f>MAX(PARAMETERS!$B$18,PARAMETERS!$B$18+PARAMETERS!$B$19*(F101-1))</f>
        <v>4.9348127634453183E-2</v>
      </c>
      <c r="H101" s="9">
        <f t="shared" si="7"/>
        <v>1.0651872365546728E-2</v>
      </c>
      <c r="I101" s="11">
        <f t="shared" si="5"/>
        <v>1.0651872365546728</v>
      </c>
    </row>
    <row r="102" spans="1:19" ht="20.100000000000001" customHeight="1" x14ac:dyDescent="0.25">
      <c r="A102" s="1">
        <f t="shared" si="4"/>
        <v>2077</v>
      </c>
      <c r="B102" s="14">
        <f t="shared" si="6"/>
        <v>4654.2424082176676</v>
      </c>
      <c r="C102" s="14">
        <f>PARAMETERS!$B$10*B102</f>
        <v>279.25454449306005</v>
      </c>
      <c r="D102" s="35">
        <f>PARAMETERS!$B$14*C102^PARAMETERS!$B$15</f>
        <v>20.544623634866252</v>
      </c>
      <c r="E102" s="14">
        <f>E101+D102+PARAMETERS!$B$16</f>
        <v>1586.4274271061536</v>
      </c>
      <c r="F102" s="4">
        <f>PARAMETERS!$B$17*E102</f>
        <v>2.9761689089267152</v>
      </c>
      <c r="G102" s="9">
        <f>MAX(PARAMETERS!$B$18,PARAMETERS!$B$18+PARAMETERS!$B$19*(F102-1))</f>
        <v>4.9761689089267147E-2</v>
      </c>
      <c r="H102" s="9">
        <f t="shared" si="7"/>
        <v>1.0238310910732833E-2</v>
      </c>
      <c r="I102" s="11">
        <f t="shared" si="5"/>
        <v>1.0238310910732833</v>
      </c>
    </row>
    <row r="103" spans="1:19" ht="20.100000000000001" customHeight="1" x14ac:dyDescent="0.25">
      <c r="A103" s="1">
        <f t="shared" si="4"/>
        <v>2078</v>
      </c>
      <c r="B103" s="14">
        <f t="shared" si="6"/>
        <v>4701.8939890469183</v>
      </c>
      <c r="C103" s="14">
        <f>PARAMETERS!$B$10*B103</f>
        <v>282.11363934281508</v>
      </c>
      <c r="D103" s="35">
        <f>PARAMETERS!$B$14*C103^PARAMETERS!$B$15</f>
        <v>20.670571782736616</v>
      </c>
      <c r="E103" s="14">
        <f>E102+D103+PARAMETERS!$B$16</f>
        <v>1608.5979988888903</v>
      </c>
      <c r="F103" s="4">
        <f>PARAMETERS!$B$17*E103</f>
        <v>3.0177613355990598</v>
      </c>
      <c r="G103" s="9">
        <f>MAX(PARAMETERS!$B$18,PARAMETERS!$B$18+PARAMETERS!$B$19*(F103-1))</f>
        <v>5.0177613355990594E-2</v>
      </c>
      <c r="H103" s="9">
        <f t="shared" si="7"/>
        <v>9.8223866440094194E-3</v>
      </c>
      <c r="I103" s="11">
        <f t="shared" si="5"/>
        <v>0.98223866440094199</v>
      </c>
    </row>
    <row r="104" spans="1:19" ht="20.100000000000001" customHeight="1" x14ac:dyDescent="0.25">
      <c r="A104" s="1">
        <f t="shared" si="4"/>
        <v>2079</v>
      </c>
      <c r="B104" s="14">
        <f t="shared" si="6"/>
        <v>4748.0778097664806</v>
      </c>
      <c r="C104" s="14">
        <f>PARAMETERS!$B$10*B104</f>
        <v>284.88466858598883</v>
      </c>
      <c r="D104" s="35">
        <f>PARAMETERS!$B$14*C104^PARAMETERS!$B$15</f>
        <v>20.792154168373909</v>
      </c>
      <c r="E104" s="14">
        <f>E103+D104+PARAMETERS!$B$16</f>
        <v>1630.8901530572641</v>
      </c>
      <c r="F104" s="4">
        <f>PARAMETERS!$B$17*E104</f>
        <v>3.059581853206939</v>
      </c>
      <c r="G104" s="9">
        <f>MAX(PARAMETERS!$B$18,PARAMETERS!$B$18+PARAMETERS!$B$19*(F104-1))</f>
        <v>5.0595818532069389E-2</v>
      </c>
      <c r="H104" s="9">
        <f t="shared" si="7"/>
        <v>9.4041814679306102E-3</v>
      </c>
      <c r="I104" s="11">
        <f t="shared" si="5"/>
        <v>0.94041814679306102</v>
      </c>
    </row>
    <row r="105" spans="1:19" ht="20.100000000000001" customHeight="1" x14ac:dyDescent="0.25">
      <c r="A105" s="1">
        <f t="shared" si="4"/>
        <v>2080</v>
      </c>
      <c r="B105" s="14">
        <f t="shared" si="6"/>
        <v>4792.7295951133792</v>
      </c>
      <c r="C105" s="14">
        <f>PARAMETERS!$B$10*B105</f>
        <v>287.56377570680274</v>
      </c>
      <c r="D105" s="35">
        <f>PARAMETERS!$B$14*C105^PARAMETERS!$B$15</f>
        <v>20.909254386326868</v>
      </c>
      <c r="E105" s="14">
        <f>E104+D105+PARAMETERS!$B$16</f>
        <v>1653.299407443591</v>
      </c>
      <c r="F105" s="4">
        <f>PARAMETERS!$B$17*E105</f>
        <v>3.101622053116035</v>
      </c>
      <c r="G105" s="9">
        <f>MAX(PARAMETERS!$B$18,PARAMETERS!$B$18+PARAMETERS!$B$19*(F105-1))</f>
        <v>5.1016220531160353E-2</v>
      </c>
      <c r="H105" s="9">
        <f t="shared" si="7"/>
        <v>8.9837794688394663E-3</v>
      </c>
      <c r="I105" s="11">
        <f t="shared" si="5"/>
        <v>0.89837794688394668</v>
      </c>
    </row>
    <row r="106" spans="1:19" s="6" customFormat="1" ht="20.100000000000001" customHeight="1" x14ac:dyDescent="0.25">
      <c r="A106" s="1">
        <f t="shared" si="4"/>
        <v>2081</v>
      </c>
      <c r="B106" s="14">
        <f t="shared" si="6"/>
        <v>4835.7864208496585</v>
      </c>
      <c r="C106" s="14">
        <f>PARAMETERS!$B$10*B106</f>
        <v>290.14718525097948</v>
      </c>
      <c r="D106" s="35">
        <f>PARAMETERS!$B$14*C106^PARAMETERS!$B$15</f>
        <v>21.02175920290065</v>
      </c>
      <c r="E106" s="14">
        <f>E105+D106+PARAMETERS!$B$16</f>
        <v>1675.8211666464917</v>
      </c>
      <c r="F106" s="4">
        <f>PARAMETERS!$B$17*E106</f>
        <v>3.1438733142634017</v>
      </c>
      <c r="G106" s="9">
        <f>MAX(PARAMETERS!$B$18,PARAMETERS!$B$18+PARAMETERS!$B$19*(F106-1))</f>
        <v>5.1438733142634016E-2</v>
      </c>
      <c r="H106" s="9">
        <f t="shared" si="7"/>
        <v>8.5612668573660563E-3</v>
      </c>
      <c r="I106" s="11">
        <f t="shared" si="5"/>
        <v>0.85612668573660566</v>
      </c>
      <c r="J106" s="77"/>
      <c r="K106" s="1"/>
      <c r="L106" s="1"/>
      <c r="M106" s="5"/>
      <c r="N106" s="1"/>
      <c r="O106" s="1"/>
      <c r="P106" s="1"/>
      <c r="S106" s="1"/>
    </row>
    <row r="107" spans="1:19" ht="20.100000000000001" customHeight="1" x14ac:dyDescent="0.25">
      <c r="A107" s="1">
        <f t="shared" si="4"/>
        <v>2082</v>
      </c>
      <c r="B107" s="14">
        <f t="shared" si="6"/>
        <v>4877.1868788637794</v>
      </c>
      <c r="C107" s="14">
        <f>PARAMETERS!$B$10*B107</f>
        <v>292.63121273182674</v>
      </c>
      <c r="D107" s="35">
        <f>PARAMETERS!$B$14*C107^PARAMETERS!$B$15</f>
        <v>21.129558776528739</v>
      </c>
      <c r="E107" s="14">
        <f>E106+D107+PARAMETERS!$B$16</f>
        <v>1698.4507254230205</v>
      </c>
      <c r="F107" s="4">
        <f>PARAMETERS!$B$17*E107</f>
        <v>3.1863268095211636</v>
      </c>
      <c r="G107" s="9">
        <f>MAX(PARAMETERS!$B$18,PARAMETERS!$B$18+PARAMETERS!$B$19*(F107-1))</f>
        <v>5.1863268095211634E-2</v>
      </c>
      <c r="H107" s="9">
        <f t="shared" si="7"/>
        <v>8.1367319047885786E-3</v>
      </c>
      <c r="I107" s="11">
        <f t="shared" si="5"/>
        <v>0.81367319047885789</v>
      </c>
    </row>
    <row r="108" spans="1:19" ht="20.100000000000001" customHeight="1" x14ac:dyDescent="0.25">
      <c r="A108" s="1">
        <f t="shared" si="4"/>
        <v>2083</v>
      </c>
      <c r="B108" s="14">
        <f t="shared" si="6"/>
        <v>4916.8712409466461</v>
      </c>
      <c r="C108" s="14">
        <f>PARAMETERS!$B$10*B108</f>
        <v>295.01227445679876</v>
      </c>
      <c r="D108" s="35">
        <f>PARAMETERS!$B$14*C108^PARAMETERS!$B$15</f>
        <v>21.232546874418805</v>
      </c>
      <c r="E108" s="14">
        <f>E107+D108+PARAMETERS!$B$16</f>
        <v>1721.1832722974393</v>
      </c>
      <c r="F108" s="4">
        <f>PARAMETERS!$B$17*E108</f>
        <v>3.2289735124666477</v>
      </c>
      <c r="G108" s="9">
        <f>MAX(PARAMETERS!$B$18,PARAMETERS!$B$18+PARAMETERS!$B$19*(F108-1))</f>
        <v>5.2289735124666475E-2</v>
      </c>
      <c r="H108" s="9">
        <f t="shared" si="7"/>
        <v>7.7102648753336143E-3</v>
      </c>
      <c r="I108" s="11">
        <f t="shared" si="5"/>
        <v>0.77102648753336145</v>
      </c>
      <c r="K108" s="8"/>
      <c r="L108" s="8"/>
      <c r="M108" s="15"/>
      <c r="N108" s="8"/>
      <c r="O108" s="8"/>
    </row>
    <row r="109" spans="1:19" ht="20.100000000000001" customHeight="1" x14ac:dyDescent="0.25">
      <c r="A109" s="1">
        <f t="shared" si="4"/>
        <v>2084</v>
      </c>
      <c r="B109" s="14">
        <f t="shared" si="6"/>
        <v>4954.7816205722547</v>
      </c>
      <c r="C109" s="14">
        <f>PARAMETERS!$B$10*B109</f>
        <v>297.2868972343353</v>
      </c>
      <c r="D109" s="35">
        <f>PARAMETERS!$B$14*C109^PARAMETERS!$B$15</f>
        <v>21.330621084776851</v>
      </c>
      <c r="E109" s="14">
        <f>E108+D109+PARAMETERS!$B$16</f>
        <v>1744.0138933822161</v>
      </c>
      <c r="F109" s="4">
        <f>PARAMETERS!$B$17*E109</f>
        <v>3.2718042045506497</v>
      </c>
      <c r="G109" s="9">
        <f>MAX(PARAMETERS!$B$18,PARAMETERS!$B$18+PARAMETERS!$B$19*(F109-1))</f>
        <v>5.2718042045506494E-2</v>
      </c>
      <c r="H109" s="9">
        <f t="shared" si="7"/>
        <v>7.2819579544933389E-3</v>
      </c>
      <c r="I109" s="11">
        <f t="shared" si="5"/>
        <v>0.72819579544933388</v>
      </c>
      <c r="K109" s="6"/>
      <c r="L109" s="6"/>
      <c r="M109" s="13"/>
      <c r="N109" s="6"/>
      <c r="O109" s="6"/>
      <c r="P109" s="6"/>
    </row>
    <row r="110" spans="1:19" ht="20.100000000000001" customHeight="1" x14ac:dyDescent="0.25">
      <c r="A110" s="1">
        <f t="shared" si="4"/>
        <v>2085</v>
      </c>
      <c r="B110" s="14">
        <f t="shared" si="6"/>
        <v>4990.8621320069587</v>
      </c>
      <c r="C110" s="14">
        <f>PARAMETERS!$B$10*B110</f>
        <v>299.45172792041751</v>
      </c>
      <c r="D110" s="35">
        <f>PARAMETERS!$B$14*C110^PARAMETERS!$B$15</f>
        <v>21.423683023915508</v>
      </c>
      <c r="E110" s="14">
        <f>E109+D110+PARAMETERS!$B$16</f>
        <v>1766.9375764061317</v>
      </c>
      <c r="F110" s="4">
        <f>PARAMETERS!$B$17*E110</f>
        <v>3.3148094826542436</v>
      </c>
      <c r="G110" s="9">
        <f>MAX(PARAMETERS!$B$18,PARAMETERS!$B$18+PARAMETERS!$B$19*(F110-1))</f>
        <v>5.3148094826542439E-2</v>
      </c>
      <c r="H110" s="9">
        <f t="shared" si="7"/>
        <v>6.8519051734574066E-3</v>
      </c>
      <c r="I110" s="11">
        <f t="shared" si="5"/>
        <v>0.68519051734574066</v>
      </c>
      <c r="Q110" s="6"/>
    </row>
    <row r="111" spans="1:19" ht="20.100000000000001" customHeight="1" x14ac:dyDescent="0.25">
      <c r="A111" s="1">
        <f t="shared" si="4"/>
        <v>2086</v>
      </c>
      <c r="B111" s="14">
        <f t="shared" si="6"/>
        <v>5025.0590460692702</v>
      </c>
      <c r="C111" s="14">
        <f>PARAMETERS!$B$10*B111</f>
        <v>301.50354276415618</v>
      </c>
      <c r="D111" s="35">
        <f>PARAMETERS!$B$14*C111^PARAMETERS!$B$15</f>
        <v>21.511638537558103</v>
      </c>
      <c r="E111" s="14">
        <f>E110+D111+PARAMETERS!$B$16</f>
        <v>1789.9492149436899</v>
      </c>
      <c r="F111" s="4">
        <f>PARAMETERS!$B$17*E111</f>
        <v>3.357979767023235</v>
      </c>
      <c r="G111" s="9">
        <f>MAX(PARAMETERS!$B$18,PARAMETERS!$B$18+PARAMETERS!$B$19*(F111-1))</f>
        <v>5.3579797670232354E-2</v>
      </c>
      <c r="H111" s="9">
        <f t="shared" si="7"/>
        <v>6.4202023297675326E-3</v>
      </c>
      <c r="I111" s="11">
        <f t="shared" si="5"/>
        <v>0.64202023297675326</v>
      </c>
    </row>
    <row r="112" spans="1:19" ht="20.100000000000001" customHeight="1" x14ac:dyDescent="0.25">
      <c r="A112" s="1">
        <f t="shared" si="4"/>
        <v>2087</v>
      </c>
      <c r="B112" s="14">
        <f t="shared" si="6"/>
        <v>5057.3209418640636</v>
      </c>
      <c r="C112" s="14">
        <f>PARAMETERS!$B$10*B112</f>
        <v>303.43925651184378</v>
      </c>
      <c r="D112" s="35">
        <f>PARAMETERS!$B$14*C112^PARAMETERS!$B$15</f>
        <v>21.594397895658979</v>
      </c>
      <c r="E112" s="14">
        <f>E111+D112+PARAMETERS!$B$16</f>
        <v>1813.043612839349</v>
      </c>
      <c r="F112" s="4">
        <f>PARAMETERS!$B$17*E112</f>
        <v>3.4013053095681096</v>
      </c>
      <c r="G112" s="9">
        <f>MAX(PARAMETERS!$B$18,PARAMETERS!$B$18+PARAMETERS!$B$19*(F112-1))</f>
        <v>5.4013053095681093E-2</v>
      </c>
      <c r="H112" s="9">
        <f t="shared" si="7"/>
        <v>5.9869469043191004E-3</v>
      </c>
      <c r="I112" s="11">
        <f t="shared" si="5"/>
        <v>0.59869469043191004</v>
      </c>
    </row>
    <row r="113" spans="1:19" ht="20.100000000000001" customHeight="1" x14ac:dyDescent="0.25">
      <c r="A113" s="1">
        <f t="shared" si="4"/>
        <v>2088</v>
      </c>
      <c r="B113" s="14">
        <f t="shared" si="6"/>
        <v>5087.5988538211041</v>
      </c>
      <c r="C113" s="14">
        <f>PARAMETERS!$B$10*B113</f>
        <v>305.25593122926625</v>
      </c>
      <c r="D113" s="35">
        <f>PARAMETERS!$B$14*C113^PARAMETERS!$B$15</f>
        <v>21.671875980072347</v>
      </c>
      <c r="E113" s="14">
        <f>E112+D113+PARAMETERS!$B$16</f>
        <v>1836.2154888194214</v>
      </c>
      <c r="F113" s="4">
        <f>PARAMETERS!$B$17*E113</f>
        <v>3.4447762025160431</v>
      </c>
      <c r="G113" s="9">
        <f>MAX(PARAMETERS!$B$18,PARAMETERS!$B$18+PARAMETERS!$B$19*(F113-1))</f>
        <v>5.4447762025160426E-2</v>
      </c>
      <c r="H113" s="9">
        <f t="shared" si="7"/>
        <v>5.5522379748395414E-3</v>
      </c>
      <c r="I113" s="11">
        <f t="shared" si="5"/>
        <v>0.55522379748395412</v>
      </c>
    </row>
    <row r="114" spans="1:19" ht="20.100000000000001" customHeight="1" x14ac:dyDescent="0.25">
      <c r="A114" s="1">
        <f t="shared" si="4"/>
        <v>2089</v>
      </c>
      <c r="B114" s="14">
        <f t="shared" si="6"/>
        <v>5115.8464133780399</v>
      </c>
      <c r="C114" s="14">
        <f>PARAMETERS!$B$10*B114</f>
        <v>306.95078480268239</v>
      </c>
      <c r="D114" s="35">
        <f>PARAMETERS!$B$14*C114^PARAMETERS!$B$15</f>
        <v>21.743992464417779</v>
      </c>
      <c r="E114" s="14">
        <f>E113+D114+PARAMETERS!$B$16</f>
        <v>1859.4594812838391</v>
      </c>
      <c r="F114" s="4">
        <f>PARAMETERS!$B$17*E114</f>
        <v>3.4883823874003501</v>
      </c>
      <c r="G114" s="9">
        <f>MAX(PARAMETERS!$B$18,PARAMETERS!$B$18+PARAMETERS!$B$19*(F114-1))</f>
        <v>5.48838238740035E-2</v>
      </c>
      <c r="H114" s="9">
        <f t="shared" si="7"/>
        <v>5.1161761259963315E-3</v>
      </c>
      <c r="I114" s="11">
        <f t="shared" si="5"/>
        <v>0.51161761259963312</v>
      </c>
      <c r="R114" s="6"/>
    </row>
    <row r="115" spans="1:19" s="6" customFormat="1" ht="20.100000000000001" customHeight="1" x14ac:dyDescent="0.25">
      <c r="A115" s="1">
        <f t="shared" si="4"/>
        <v>2090</v>
      </c>
      <c r="B115" s="14">
        <f t="shared" si="6"/>
        <v>5142.0199846624291</v>
      </c>
      <c r="C115" s="14">
        <f>PARAMETERS!$B$10*B115</f>
        <v>308.52119907974571</v>
      </c>
      <c r="D115" s="35">
        <f>PARAMETERS!$B$14*C115^PARAMETERS!$B$15</f>
        <v>21.810671985509341</v>
      </c>
      <c r="E115" s="14">
        <f>E114+D115+PARAMETERS!$B$16</f>
        <v>1882.7701532693484</v>
      </c>
      <c r="F115" s="4">
        <f>PARAMETERS!$B$17*E115</f>
        <v>3.5321136643715341</v>
      </c>
      <c r="G115" s="9">
        <f>MAX(PARAMETERS!$B$18,PARAMETERS!$B$18+PARAMETERS!$B$19*(F115-1))</f>
        <v>5.5321136643715338E-2</v>
      </c>
      <c r="H115" s="9">
        <f t="shared" si="7"/>
        <v>4.6788633562849539E-3</v>
      </c>
      <c r="I115" s="11">
        <f t="shared" si="5"/>
        <v>0.46788633562849541</v>
      </c>
      <c r="J115" s="77"/>
      <c r="K115" s="1"/>
      <c r="L115" s="1"/>
      <c r="M115" s="5"/>
      <c r="N115" s="1"/>
      <c r="O115" s="1"/>
      <c r="P115" s="1"/>
      <c r="S115" s="1"/>
    </row>
    <row r="116" spans="1:19" ht="20.100000000000001" customHeight="1" x14ac:dyDescent="0.25">
      <c r="A116" s="1">
        <f t="shared" si="4"/>
        <v>2091</v>
      </c>
      <c r="B116" s="14">
        <f t="shared" si="6"/>
        <v>5166.0787935459502</v>
      </c>
      <c r="C116" s="14">
        <f>PARAMETERS!$B$10*B116</f>
        <v>309.96472761275703</v>
      </c>
      <c r="D116" s="35">
        <f>PARAMETERS!$B$14*C116^PARAMETERS!$B$15</f>
        <v>21.871844305736989</v>
      </c>
      <c r="E116" s="14">
        <f>E115+D116+PARAMETERS!$B$16</f>
        <v>1906.1419975750853</v>
      </c>
      <c r="F116" s="4">
        <f>PARAMETERS!$B$17*E116</f>
        <v>3.5759597018129656</v>
      </c>
      <c r="G116" s="9">
        <f>MAX(PARAMETERS!$B$18,PARAMETERS!$B$18+PARAMETERS!$B$19*(F116-1))</f>
        <v>5.5759597018129659E-2</v>
      </c>
      <c r="H116" s="9">
        <f t="shared" si="7"/>
        <v>4.2404029818702222E-3</v>
      </c>
      <c r="I116" s="11">
        <f t="shared" si="5"/>
        <v>0.42404029818702221</v>
      </c>
    </row>
    <row r="117" spans="1:19" ht="20.100000000000001" customHeight="1" x14ac:dyDescent="0.25">
      <c r="A117" s="1">
        <f t="shared" si="4"/>
        <v>2092</v>
      </c>
      <c r="B117" s="14">
        <f t="shared" si="6"/>
        <v>5187.9850494666798</v>
      </c>
      <c r="C117" s="14">
        <f>PARAMETERS!$B$10*B117</f>
        <v>311.27910296800076</v>
      </c>
      <c r="D117" s="35">
        <f>PARAMETERS!$B$14*C117^PARAMETERS!$B$15</f>
        <v>21.927444465815018</v>
      </c>
      <c r="E117" s="14">
        <f>E116+D117+PARAMETERS!$B$16</f>
        <v>1929.5694420409002</v>
      </c>
      <c r="F117" s="4">
        <f>PARAMETERS!$B$17*E117</f>
        <v>3.619910046243124</v>
      </c>
      <c r="G117" s="9">
        <f>MAX(PARAMETERS!$B$18,PARAMETERS!$B$18+PARAMETERS!$B$19*(F117-1))</f>
        <v>5.6199100462431234E-2</v>
      </c>
      <c r="H117" s="9">
        <f t="shared" si="7"/>
        <v>3.800899537568906E-3</v>
      </c>
      <c r="I117" s="11">
        <f t="shared" si="5"/>
        <v>0.38008995375689059</v>
      </c>
    </row>
    <row r="118" spans="1:19" ht="20.100000000000001" customHeight="1" x14ac:dyDescent="0.25">
      <c r="A118" s="1">
        <f t="shared" si="4"/>
        <v>2093</v>
      </c>
      <c r="B118" s="14">
        <f t="shared" si="6"/>
        <v>5207.7040594421114</v>
      </c>
      <c r="C118" s="14">
        <f>PARAMETERS!$B$10*B118</f>
        <v>312.46224356652669</v>
      </c>
      <c r="D118" s="35">
        <f>PARAMETERS!$B$14*C118^PARAMETERS!$B$15</f>
        <v>21.977412927340261</v>
      </c>
      <c r="E118" s="14">
        <f>E117+D118+PARAMETERS!$B$16</f>
        <v>1953.0468549682405</v>
      </c>
      <c r="F118" s="4">
        <f>PARAMETERS!$B$17*E118</f>
        <v>3.6639541324852796</v>
      </c>
      <c r="G118" s="9">
        <f>MAX(PARAMETERS!$B$18,PARAMETERS!$B$18+PARAMETERS!$B$19*(F118-1))</f>
        <v>5.6639541324852799E-2</v>
      </c>
      <c r="H118" s="9">
        <f t="shared" si="7"/>
        <v>3.3604586751471693E-3</v>
      </c>
      <c r="I118" s="11">
        <f t="shared" si="5"/>
        <v>0.33604586751471693</v>
      </c>
    </row>
    <row r="119" spans="1:19" ht="20.100000000000001" customHeight="1" x14ac:dyDescent="0.25">
      <c r="A119" s="1">
        <f t="shared" si="4"/>
        <v>2094</v>
      </c>
      <c r="B119" s="14">
        <f t="shared" si="6"/>
        <v>5225.204333726263</v>
      </c>
      <c r="C119" s="14">
        <f>PARAMETERS!$B$10*B119</f>
        <v>313.51226002357578</v>
      </c>
      <c r="D119" s="35">
        <f>PARAMETERS!$B$14*C119^PARAMETERS!$B$15</f>
        <v>22.021695704634777</v>
      </c>
      <c r="E119" s="14">
        <f>E118+D119+PARAMETERS!$B$16</f>
        <v>1976.5685506728753</v>
      </c>
      <c r="F119" s="4">
        <f>PARAMETERS!$B$17*E119</f>
        <v>3.7080812940845127</v>
      </c>
      <c r="G119" s="9">
        <f>MAX(PARAMETERS!$B$18,PARAMETERS!$B$18+PARAMETERS!$B$19*(F119-1))</f>
        <v>5.7080812940845126E-2</v>
      </c>
      <c r="H119" s="9">
        <f t="shared" si="7"/>
        <v>2.9191870591546419E-3</v>
      </c>
      <c r="I119" s="11">
        <f t="shared" si="5"/>
        <v>0.2919187059154642</v>
      </c>
    </row>
    <row r="120" spans="1:19" ht="20.100000000000001" customHeight="1" x14ac:dyDescent="0.25">
      <c r="A120" s="1">
        <f t="shared" si="4"/>
        <v>2095</v>
      </c>
      <c r="B120" s="14">
        <f t="shared" si="6"/>
        <v>5240.457682598716</v>
      </c>
      <c r="C120" s="14">
        <f>PARAMETERS!$B$10*B120</f>
        <v>314.42746095592292</v>
      </c>
      <c r="D120" s="35">
        <f>PARAMETERS!$B$14*C120^PARAMETERS!$B$15</f>
        <v>22.060244485381798</v>
      </c>
      <c r="E120" s="14">
        <f>E119+D120+PARAMETERS!$B$16</f>
        <v>2000.1287951582572</v>
      </c>
      <c r="F120" s="4">
        <f>PARAMETERS!$B$17*E120</f>
        <v>3.7522807739510529</v>
      </c>
      <c r="G120" s="9">
        <f>MAX(PARAMETERS!$B$18,PARAMETERS!$B$18+PARAMETERS!$B$19*(F120-1))</f>
        <v>5.7522807739510531E-2</v>
      </c>
      <c r="H120" s="9">
        <f t="shared" si="7"/>
        <v>2.4771922604893658E-3</v>
      </c>
      <c r="I120" s="11">
        <f t="shared" si="5"/>
        <v>0.24771922604893659</v>
      </c>
    </row>
    <row r="121" spans="1:19" ht="20.100000000000001" customHeight="1" x14ac:dyDescent="0.25">
      <c r="A121" s="1">
        <f t="shared" si="4"/>
        <v>2096</v>
      </c>
      <c r="B121" s="14">
        <f t="shared" si="6"/>
        <v>5253.4393038114713</v>
      </c>
      <c r="C121" s="14">
        <f>PARAMETERS!$B$10*B121</f>
        <v>315.20635822868826</v>
      </c>
      <c r="D121" s="35">
        <f>PARAMETERS!$B$14*C121^PARAMETERS!$B$15</f>
        <v>22.093016739601531</v>
      </c>
      <c r="E121" s="14">
        <f>E120+D121+PARAMETERS!$B$16</f>
        <v>2023.7218118978587</v>
      </c>
      <c r="F121" s="4">
        <f>PARAMETERS!$B$17*E121</f>
        <v>3.7965417352080544</v>
      </c>
      <c r="G121" s="9">
        <f>MAX(PARAMETERS!$B$18,PARAMETERS!$B$18+PARAMETERS!$B$19*(F121-1))</f>
        <v>5.7965417352080544E-2</v>
      </c>
      <c r="H121" s="9">
        <f t="shared" si="7"/>
        <v>2.0345826479194647E-3</v>
      </c>
      <c r="I121" s="11">
        <f t="shared" si="5"/>
        <v>0.20345826479194645</v>
      </c>
    </row>
    <row r="122" spans="1:19" ht="20.100000000000001" customHeight="1" x14ac:dyDescent="0.25">
      <c r="A122" s="1">
        <f t="shared" si="4"/>
        <v>2097</v>
      </c>
      <c r="B122" s="14">
        <f t="shared" si="6"/>
        <v>5264.1278602609045</v>
      </c>
      <c r="C122" s="14">
        <f>PARAMETERS!$B$10*B122</f>
        <v>315.84767161565424</v>
      </c>
      <c r="D122" s="35">
        <f>PARAMETERS!$B$14*C122^PARAMETERS!$B$15</f>
        <v>22.119975816552479</v>
      </c>
      <c r="E122" s="14">
        <f>E121+D122+PARAMETERS!$B$16</f>
        <v>2047.3417877144111</v>
      </c>
      <c r="F122" s="4">
        <f>PARAMETERS!$B$17*E122</f>
        <v>3.8408532722211621</v>
      </c>
      <c r="G122" s="9">
        <f>MAX(PARAMETERS!$B$18,PARAMETERS!$B$18+PARAMETERS!$B$19*(F122-1))</f>
        <v>5.8408532722211623E-2</v>
      </c>
      <c r="H122" s="9">
        <f t="shared" si="7"/>
        <v>1.591467277788349E-3</v>
      </c>
      <c r="I122" s="11">
        <f t="shared" si="5"/>
        <v>0.1591467277788349</v>
      </c>
    </row>
    <row r="123" spans="1:19" ht="20.100000000000001" customHeight="1" x14ac:dyDescent="0.25">
      <c r="A123" s="1">
        <f t="shared" si="4"/>
        <v>2098</v>
      </c>
      <c r="B123" s="14">
        <f t="shared" si="6"/>
        <v>5272.505547496603</v>
      </c>
      <c r="C123" s="14">
        <f>PARAMETERS!$B$10*B123</f>
        <v>316.35033284979619</v>
      </c>
      <c r="D123" s="35">
        <f>PARAMETERS!$B$14*C123^PARAMETERS!$B$15</f>
        <v>22.141091029186992</v>
      </c>
      <c r="E123" s="14">
        <f>E122+D123+PARAMETERS!$B$16</f>
        <v>2070.9828787435981</v>
      </c>
      <c r="F123" s="4">
        <f>PARAMETERS!$B$17*E123</f>
        <v>3.8852044217865211</v>
      </c>
      <c r="G123" s="9">
        <f>MAX(PARAMETERS!$B$18,PARAMETERS!$B$18+PARAMETERS!$B$19*(F123-1))</f>
        <v>5.8852044217865211E-2</v>
      </c>
      <c r="H123" s="9">
        <f t="shared" si="7"/>
        <v>1.1479557821347699E-3</v>
      </c>
      <c r="I123" s="11">
        <f t="shared" si="5"/>
        <v>0.114795578213477</v>
      </c>
    </row>
    <row r="124" spans="1:19" ht="20.100000000000001" customHeight="1" x14ac:dyDescent="0.25">
      <c r="A124" s="1">
        <f t="shared" si="4"/>
        <v>2099</v>
      </c>
      <c r="B124" s="14">
        <f t="shared" si="6"/>
        <v>5278.5581507261895</v>
      </c>
      <c r="C124" s="14">
        <f>PARAMETERS!$B$10*B124</f>
        <v>316.71348904357137</v>
      </c>
      <c r="D124" s="35">
        <f>PARAMETERS!$B$14*C124^PARAMETERS!$B$15</f>
        <v>22.15633772583308</v>
      </c>
      <c r="E124" s="14">
        <f>E123+D124+PARAMETERS!$B$16</f>
        <v>2094.6392164694312</v>
      </c>
      <c r="F124" s="4">
        <f>PARAMETERS!$B$17*E124</f>
        <v>3.9295841744532556</v>
      </c>
      <c r="G124" s="9">
        <f>MAX(PARAMETERS!$B$18,PARAMETERS!$B$18+PARAMETERS!$B$19*(F124-1))</f>
        <v>5.9295841744532556E-2</v>
      </c>
      <c r="H124" s="9">
        <f t="shared" si="7"/>
        <v>7.0415825546738073E-4</v>
      </c>
      <c r="I124" s="11">
        <f t="shared" si="5"/>
        <v>7.0415825546738073E-2</v>
      </c>
    </row>
    <row r="125" spans="1:19" s="6" customFormat="1" ht="20.25" customHeight="1" x14ac:dyDescent="0.25">
      <c r="A125" s="1">
        <f t="shared" si="4"/>
        <v>2100</v>
      </c>
      <c r="B125" s="14">
        <f t="shared" si="6"/>
        <v>5282.2750910249879</v>
      </c>
      <c r="C125" s="14">
        <f>PARAMETERS!$B$10*B125</f>
        <v>316.93650546149928</v>
      </c>
      <c r="D125" s="35">
        <f>PARAMETERS!$B$14*C125^PARAMETERS!$B$15</f>
        <v>22.165697348821691</v>
      </c>
      <c r="E125" s="14">
        <f>E124+D125+PARAMETERS!$B$16</f>
        <v>2118.3049138182528</v>
      </c>
      <c r="F125" s="4">
        <f>PARAMETERS!$B$17*E125</f>
        <v>3.9739814859559388</v>
      </c>
      <c r="G125" s="9">
        <f>MAX(PARAMETERS!$B$18,PARAMETERS!$B$18+PARAMETERS!$B$19*(F125-1))</f>
        <v>5.9739814859559384E-2</v>
      </c>
      <c r="H125" s="9">
        <f t="shared" si="7"/>
        <v>2.6018514044051216E-4</v>
      </c>
      <c r="I125" s="11">
        <f t="shared" si="5"/>
        <v>2.6018514044051217E-2</v>
      </c>
      <c r="J125" s="77"/>
      <c r="K125" s="1"/>
      <c r="L125" s="1"/>
      <c r="M125" s="5"/>
      <c r="N125" s="1"/>
      <c r="O125" s="1"/>
      <c r="P125" s="1"/>
    </row>
    <row r="126" spans="1:19" ht="20.100000000000001" customHeight="1" x14ac:dyDescent="0.25">
      <c r="A126" s="1">
        <f t="shared" si="4"/>
        <v>2101</v>
      </c>
      <c r="B126" s="14">
        <f t="shared" si="6"/>
        <v>5283.6494605113921</v>
      </c>
      <c r="C126" s="14">
        <f>PARAMETERS!$B$10*B126</f>
        <v>317.01896763068351</v>
      </c>
      <c r="D126" s="35">
        <f>PARAMETERS!$B$14*C126^PARAMETERS!$B$15</f>
        <v>22.169157479825834</v>
      </c>
      <c r="E126" s="14">
        <f>E125+D126+PARAMETERS!$B$16</f>
        <v>2141.9740712980788</v>
      </c>
      <c r="F126" s="4">
        <f>PARAMETERS!$B$17*E126</f>
        <v>4.0183852887321212</v>
      </c>
      <c r="G126" s="9">
        <f>MAX(PARAMETERS!$B$18,PARAMETERS!$B$18+PARAMETERS!$B$19*(F126-1))</f>
        <v>6.0183852887321213E-2</v>
      </c>
      <c r="H126" s="9">
        <f t="shared" si="7"/>
        <v>-1</v>
      </c>
      <c r="I126" s="11">
        <f t="shared" si="5"/>
        <v>-100</v>
      </c>
    </row>
    <row r="127" spans="1:19" ht="20.100000000000001" customHeight="1" x14ac:dyDescent="0.25"/>
    <row r="128" spans="1:19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spans="11:16" ht="20.100000000000001" customHeight="1" x14ac:dyDescent="0.25"/>
    <row r="178" spans="11:16" ht="20.100000000000001" customHeight="1" x14ac:dyDescent="0.25"/>
    <row r="179" spans="11:16" ht="20.100000000000001" customHeight="1" x14ac:dyDescent="0.25"/>
    <row r="180" spans="11:16" ht="20.100000000000001" customHeight="1" x14ac:dyDescent="0.25"/>
    <row r="181" spans="11:16" ht="20.100000000000001" customHeight="1" x14ac:dyDescent="0.25"/>
    <row r="182" spans="11:16" ht="20.100000000000001" customHeight="1" x14ac:dyDescent="0.25"/>
    <row r="183" spans="11:16" ht="20.100000000000001" customHeight="1" x14ac:dyDescent="0.25"/>
    <row r="184" spans="11:16" ht="20.100000000000001" customHeight="1" x14ac:dyDescent="0.25"/>
    <row r="185" spans="11:16" ht="20.100000000000001" customHeight="1" x14ac:dyDescent="0.25"/>
    <row r="186" spans="11:16" ht="20.100000000000001" customHeight="1" x14ac:dyDescent="0.25"/>
    <row r="187" spans="11:16" ht="20.100000000000001" customHeight="1" x14ac:dyDescent="0.25"/>
    <row r="188" spans="11:16" ht="20.100000000000001" customHeight="1" x14ac:dyDescent="0.25">
      <c r="K188" s="6"/>
      <c r="L188" s="6"/>
      <c r="M188" s="13"/>
      <c r="N188" s="6"/>
      <c r="O188" s="6"/>
      <c r="P188" s="6"/>
    </row>
    <row r="189" spans="11:16" ht="20.100000000000001" customHeight="1" x14ac:dyDescent="0.25">
      <c r="K189" s="6"/>
      <c r="L189" s="6"/>
      <c r="M189" s="13"/>
      <c r="N189" s="6"/>
      <c r="O189" s="6"/>
      <c r="P189" s="6"/>
    </row>
    <row r="190" spans="11:16" ht="20.100000000000001" customHeight="1" x14ac:dyDescent="0.25"/>
    <row r="191" spans="11:16" ht="20.100000000000001" customHeight="1" x14ac:dyDescent="0.25"/>
    <row r="192" spans="11:16" ht="20.100000000000001" customHeight="1" x14ac:dyDescent="0.25"/>
    <row r="193" spans="2:16" ht="20.100000000000001" customHeight="1" x14ac:dyDescent="0.25"/>
    <row r="194" spans="2:16" ht="20.100000000000001" customHeight="1" x14ac:dyDescent="0.25"/>
    <row r="195" spans="2:16" ht="20.100000000000001" customHeight="1" x14ac:dyDescent="0.25"/>
    <row r="196" spans="2:16" ht="20.100000000000001" customHeight="1" x14ac:dyDescent="0.25"/>
    <row r="197" spans="2:16" ht="20.100000000000001" customHeight="1" x14ac:dyDescent="0.25"/>
    <row r="198" spans="2:16" ht="20.100000000000001" customHeight="1" x14ac:dyDescent="0.25"/>
    <row r="199" spans="2:16" ht="20.100000000000001" customHeight="1" x14ac:dyDescent="0.25"/>
    <row r="200" spans="2:16" ht="20.100000000000001" customHeight="1" x14ac:dyDescent="0.25"/>
    <row r="201" spans="2:16" ht="20.100000000000001" customHeight="1" x14ac:dyDescent="0.25"/>
    <row r="202" spans="2:16" ht="20.100000000000001" customHeight="1" x14ac:dyDescent="0.25"/>
    <row r="203" spans="2:16" ht="20.100000000000001" customHeight="1" x14ac:dyDescent="0.25"/>
    <row r="204" spans="2:16" s="6" customFormat="1" ht="20.100000000000001" customHeight="1" x14ac:dyDescent="0.25">
      <c r="B204" s="14"/>
      <c r="C204" s="14"/>
      <c r="D204" s="35"/>
      <c r="E204" s="14"/>
      <c r="F204" s="4"/>
      <c r="G204" s="9"/>
      <c r="H204" s="9"/>
      <c r="I204" s="11"/>
      <c r="J204" s="77"/>
      <c r="K204" s="1"/>
      <c r="L204" s="1"/>
      <c r="M204" s="5"/>
      <c r="N204" s="1"/>
      <c r="O204" s="1"/>
      <c r="P204" s="1"/>
    </row>
    <row r="205" spans="2:16" s="6" customFormat="1" ht="20.100000000000001" customHeight="1" x14ac:dyDescent="0.25">
      <c r="B205" s="14"/>
      <c r="C205" s="14"/>
      <c r="D205" s="35"/>
      <c r="E205" s="14"/>
      <c r="F205" s="4"/>
      <c r="G205" s="9"/>
      <c r="H205" s="9"/>
      <c r="I205" s="11"/>
      <c r="J205" s="77"/>
      <c r="K205" s="1"/>
      <c r="L205" s="1"/>
      <c r="M205" s="5"/>
      <c r="N205" s="1"/>
      <c r="O205" s="1"/>
      <c r="P205" s="1"/>
    </row>
    <row r="206" spans="2:16" ht="20.100000000000001" customHeight="1" x14ac:dyDescent="0.25"/>
    <row r="207" spans="2:16" ht="20.100000000000001" customHeight="1" x14ac:dyDescent="0.25"/>
    <row r="208" spans="2:16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8"/>
  <sheetViews>
    <sheetView zoomScale="90" zoomScaleNormal="90" workbookViewId="0">
      <pane ySplit="5" topLeftCell="A6" activePane="bottomLeft" state="frozen"/>
      <selection pane="bottomLeft" activeCell="D8" sqref="D8"/>
    </sheetView>
  </sheetViews>
  <sheetFormatPr defaultRowHeight="15" x14ac:dyDescent="0.25"/>
  <cols>
    <col min="1" max="1" width="10.28515625" style="1" customWidth="1"/>
    <col min="2" max="2" width="1.28515625" style="60" customWidth="1"/>
    <col min="3" max="3" width="10.28515625" style="14" customWidth="1"/>
    <col min="4" max="4" width="13.140625" style="14" customWidth="1"/>
    <col min="5" max="5" width="12.5703125" style="53" customWidth="1"/>
    <col min="6" max="6" width="1.28515625" style="65" customWidth="1"/>
    <col min="7" max="8" width="13.28515625" style="14" customWidth="1"/>
    <col min="9" max="9" width="13.28515625" style="9" customWidth="1"/>
    <col min="10" max="10" width="1.140625" style="60" customWidth="1"/>
    <col min="11" max="11" width="14.5703125" style="35" customWidth="1"/>
    <col min="12" max="12" width="14" style="14" customWidth="1"/>
    <col min="13" max="13" width="14.28515625" style="4" customWidth="1"/>
    <col min="14" max="14" width="13.28515625" style="9" customWidth="1"/>
    <col min="15" max="15" width="13.28515625" style="14" customWidth="1"/>
    <col min="16" max="16" width="12.28515625" style="182" customWidth="1"/>
    <col min="17" max="17" width="12.28515625" style="49" customWidth="1"/>
    <col min="18" max="18" width="12.28515625" style="48" customWidth="1"/>
    <col min="19" max="19" width="1.28515625" style="69" customWidth="1"/>
    <col min="20" max="20" width="13.42578125" style="1" customWidth="1"/>
    <col min="21" max="21" width="12" style="1" bestFit="1" customWidth="1"/>
    <col min="22" max="22" width="16.42578125" style="5" customWidth="1"/>
    <col min="23" max="23" width="50.7109375" style="1" customWidth="1"/>
    <col min="24" max="24" width="9" style="1" customWidth="1"/>
    <col min="25" max="25" width="34" style="1" customWidth="1"/>
    <col min="26" max="16384" width="9.140625" style="1"/>
  </cols>
  <sheetData>
    <row r="1" spans="1:25" ht="20.100000000000001" customHeight="1" x14ac:dyDescent="0.25">
      <c r="A1" s="201" t="s">
        <v>93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3"/>
      <c r="S1" s="69">
        <v>2.8072027719279791</v>
      </c>
    </row>
    <row r="2" spans="1:25" ht="20.100000000000001" customHeight="1" x14ac:dyDescent="0.25">
      <c r="A2" s="201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3"/>
      <c r="S2" s="70"/>
      <c r="T2" s="201" t="s">
        <v>69</v>
      </c>
      <c r="U2" s="202"/>
      <c r="V2" s="202"/>
      <c r="W2" s="203"/>
      <c r="X2" s="38"/>
    </row>
    <row r="3" spans="1:25" ht="23.25" customHeight="1" x14ac:dyDescent="0.25">
      <c r="B3" s="62"/>
      <c r="C3" s="201" t="s">
        <v>32</v>
      </c>
      <c r="D3" s="202"/>
      <c r="E3" s="203"/>
      <c r="F3" s="62"/>
      <c r="G3" s="200" t="s">
        <v>18</v>
      </c>
      <c r="H3" s="200"/>
      <c r="I3" s="200"/>
      <c r="J3" s="62"/>
      <c r="K3" s="201" t="s">
        <v>19</v>
      </c>
      <c r="L3" s="202"/>
      <c r="M3" s="202"/>
      <c r="N3" s="202"/>
      <c r="O3" s="202"/>
      <c r="P3" s="202"/>
      <c r="Q3" s="203"/>
      <c r="R3" s="80"/>
    </row>
    <row r="4" spans="1:25" s="21" customFormat="1" ht="48" customHeight="1" x14ac:dyDescent="0.25">
      <c r="A4" s="18" t="s">
        <v>9</v>
      </c>
      <c r="B4" s="61"/>
      <c r="C4" s="28" t="s">
        <v>21</v>
      </c>
      <c r="D4" s="28" t="s">
        <v>13</v>
      </c>
      <c r="E4" s="20" t="s">
        <v>16</v>
      </c>
      <c r="F4" s="66"/>
      <c r="G4" s="28" t="s">
        <v>21</v>
      </c>
      <c r="H4" s="28" t="s">
        <v>13</v>
      </c>
      <c r="I4" s="20" t="s">
        <v>16</v>
      </c>
      <c r="J4" s="68"/>
      <c r="K4" s="36" t="s">
        <v>10</v>
      </c>
      <c r="L4" s="34" t="s">
        <v>11</v>
      </c>
      <c r="M4" s="19" t="s">
        <v>12</v>
      </c>
      <c r="N4" s="20" t="s">
        <v>15</v>
      </c>
      <c r="O4" s="28" t="s">
        <v>21</v>
      </c>
      <c r="P4" s="180" t="s">
        <v>13</v>
      </c>
      <c r="Q4" s="25" t="s">
        <v>16</v>
      </c>
      <c r="R4" s="25" t="s">
        <v>95</v>
      </c>
      <c r="S4" s="71"/>
    </row>
    <row r="5" spans="1:25" s="22" customFormat="1" ht="20.100000000000001" customHeight="1" x14ac:dyDescent="0.25">
      <c r="B5" s="64"/>
      <c r="C5" s="29" t="s">
        <v>22</v>
      </c>
      <c r="D5" s="29" t="s">
        <v>23</v>
      </c>
      <c r="E5" s="16" t="s">
        <v>31</v>
      </c>
      <c r="F5" s="67"/>
      <c r="G5" s="29" t="s">
        <v>22</v>
      </c>
      <c r="H5" s="29" t="s">
        <v>23</v>
      </c>
      <c r="I5" s="16" t="s">
        <v>31</v>
      </c>
      <c r="J5" s="62"/>
      <c r="K5" s="37" t="s">
        <v>14</v>
      </c>
      <c r="L5" s="29" t="s">
        <v>29</v>
      </c>
      <c r="M5" s="24" t="s">
        <v>30</v>
      </c>
      <c r="N5" s="16" t="s">
        <v>24</v>
      </c>
      <c r="O5" s="29" t="s">
        <v>22</v>
      </c>
      <c r="P5" s="181" t="s">
        <v>23</v>
      </c>
      <c r="Q5" s="26" t="s">
        <v>96</v>
      </c>
      <c r="R5" s="26" t="s">
        <v>83</v>
      </c>
      <c r="S5" s="72"/>
      <c r="T5" s="1"/>
      <c r="U5" s="1"/>
      <c r="V5" s="5"/>
      <c r="W5" s="1"/>
      <c r="X5" s="1"/>
      <c r="Y5" s="1"/>
    </row>
    <row r="6" spans="1:25" ht="20.100000000000001" customHeight="1" x14ac:dyDescent="0.25">
      <c r="A6" s="204" t="s">
        <v>68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81"/>
      <c r="S6" s="73"/>
    </row>
    <row r="7" spans="1:25" ht="20.100000000000001" customHeight="1" x14ac:dyDescent="0.25">
      <c r="A7" s="8">
        <v>2020</v>
      </c>
      <c r="C7" s="50">
        <f>PARAMETERS!B5*0.8</f>
        <v>1169.9926637493209</v>
      </c>
      <c r="D7" s="50">
        <f>PARAMETERS!$B$12*C7</f>
        <v>70.908646287837627</v>
      </c>
      <c r="E7" s="54">
        <f>(D8-D7)/D7</f>
        <v>-3.1388699090443242E-2</v>
      </c>
      <c r="G7" s="50">
        <f>PARAMETERS!B5*0.2</f>
        <v>292.49816593733021</v>
      </c>
      <c r="H7" s="50">
        <f>PARAMETERS!$B$13*G7</f>
        <v>16.840803493361435</v>
      </c>
      <c r="I7" s="12">
        <f>(H8-H7)/H7</f>
        <v>0.26861130090955671</v>
      </c>
      <c r="J7" s="58"/>
      <c r="K7" s="52">
        <f>PARAMETERS!$B$9*D7</f>
        <v>10.257574530681273</v>
      </c>
      <c r="L7" s="50">
        <f>PARAMETERS!B7</f>
        <v>607.06717760363097</v>
      </c>
      <c r="M7" s="43">
        <f>PARAMETERS!$B$17*L7</f>
        <v>1.1388699090443319</v>
      </c>
      <c r="N7" s="45">
        <f>MAX(PARAMETERS!$B$18,PARAMETERS!$B$18+PARAMETERS!$B$19*(M7-1))</f>
        <v>3.1388699090443319E-2</v>
      </c>
      <c r="O7" s="50">
        <f>C7+G7</f>
        <v>1462.4908296866511</v>
      </c>
      <c r="P7" s="50">
        <f>D7+H7</f>
        <v>87.749449781199061</v>
      </c>
      <c r="Q7" s="45">
        <f>(P8-P7)/P7</f>
        <v>2.6187058485314357E-2</v>
      </c>
      <c r="R7" s="51">
        <f>Q7*100</f>
        <v>2.6187058485314356</v>
      </c>
    </row>
    <row r="8" spans="1:25" ht="20.100000000000001" customHeight="1" x14ac:dyDescent="0.25">
      <c r="A8" s="6">
        <f>A7+1</f>
        <v>2021</v>
      </c>
      <c r="C8" s="27">
        <f>C7-N7*C7</f>
        <v>1133.2681160888671</v>
      </c>
      <c r="D8" s="50">
        <f>PARAMETERS!$B$12*C8</f>
        <v>68.682916126598016</v>
      </c>
      <c r="E8" s="54">
        <f>(D9-D8)/D8</f>
        <v>-3.1609273490285028E-2</v>
      </c>
      <c r="G8" s="27">
        <f>G7+P7-N7*G7</f>
        <v>371.06647880341586</v>
      </c>
      <c r="H8" s="50">
        <f>PARAMETERS!$B$13*G8</f>
        <v>21.364433628075457</v>
      </c>
      <c r="I8" s="12">
        <f>(H9-H8)/H8</f>
        <v>0.21106247105816009</v>
      </c>
      <c r="J8" s="58"/>
      <c r="K8" s="52">
        <f>PARAMETERS!$B$9*D8</f>
        <v>9.9356026103399255</v>
      </c>
      <c r="L8" s="27">
        <f>L7+K7+PARAMETERS!$B$16</f>
        <v>618.82475213431223</v>
      </c>
      <c r="M8" s="43">
        <f>PARAMETERS!$B$17*L8</f>
        <v>1.1609273490284813</v>
      </c>
      <c r="N8" s="45">
        <f>MAX(PARAMETERS!$B$18,PARAMETERS!$B$18+PARAMETERS!$B$19*(M8-1))</f>
        <v>3.1609273490284813E-2</v>
      </c>
      <c r="O8" s="14">
        <f>C8+G8</f>
        <v>1504.3345948922829</v>
      </c>
      <c r="P8" s="27">
        <f>D8+H8</f>
        <v>90.047349754673476</v>
      </c>
      <c r="Q8" s="45">
        <f>(P9-P8)/P8</f>
        <v>2.5966484085472592E-2</v>
      </c>
      <c r="R8" s="51">
        <f t="shared" ref="R8:R71" si="0">Q8*100</f>
        <v>2.5966484085472592</v>
      </c>
    </row>
    <row r="9" spans="1:25" ht="20.100000000000001" customHeight="1" x14ac:dyDescent="0.25">
      <c r="A9" s="6">
        <f t="shared" ref="A9:A72" si="1">A8+1</f>
        <v>2022</v>
      </c>
      <c r="C9" s="27">
        <f t="shared" ref="C9:C72" si="2">C8-N8*C8</f>
        <v>1097.4463342695942</v>
      </c>
      <c r="D9" s="50">
        <f>PARAMETERS!$B$12*C9</f>
        <v>66.511899046642071</v>
      </c>
      <c r="E9" s="54">
        <f t="shared" ref="E9:E72" si="3">(D10-D9)/D9</f>
        <v>-3.1823807633871784E-2</v>
      </c>
      <c r="G9" s="27">
        <f t="shared" ref="G9:G72" si="4">G8+P8-N8*G8</f>
        <v>449.38468674651517</v>
      </c>
      <c r="H9" s="50">
        <f>PARAMETERS!$B$13*G9</f>
        <v>25.873663782375115</v>
      </c>
      <c r="I9" s="12">
        <f t="shared" ref="I9:I72" si="5">(H10-H9)/H9</f>
        <v>0.17375854876077124</v>
      </c>
      <c r="J9" s="58"/>
      <c r="K9" s="52">
        <f>PARAMETERS!$B$9*D9</f>
        <v>9.6215454301388998</v>
      </c>
      <c r="L9" s="27">
        <f>L8+K8+PARAMETERS!$B$16</f>
        <v>630.2603547446522</v>
      </c>
      <c r="M9" s="43">
        <f>PARAMETERS!$B$17*L9</f>
        <v>1.1823807633871941</v>
      </c>
      <c r="N9" s="45">
        <f>MAX(PARAMETERS!$B$18,PARAMETERS!$B$18+PARAMETERS!$B$19*(M9-1))</f>
        <v>3.1823807633871937E-2</v>
      </c>
      <c r="O9" s="14">
        <f t="shared" ref="O9:O72" si="6">C9+G9</f>
        <v>1546.8310210161094</v>
      </c>
      <c r="P9" s="27">
        <f t="shared" ref="P9:P72" si="7">D9+H9</f>
        <v>92.385562829017189</v>
      </c>
      <c r="Q9" s="45">
        <f t="shared" ref="Q9:Q72" si="8">(P10-P9)/P9</f>
        <v>2.575194994188577E-2</v>
      </c>
      <c r="R9" s="51">
        <f t="shared" si="0"/>
        <v>2.575194994188577</v>
      </c>
    </row>
    <row r="10" spans="1:25" ht="20.100000000000001" customHeight="1" x14ac:dyDescent="0.25">
      <c r="A10" s="6">
        <f t="shared" si="1"/>
        <v>2023</v>
      </c>
      <c r="C10" s="27">
        <f t="shared" si="2"/>
        <v>1062.5214132393007</v>
      </c>
      <c r="D10" s="50">
        <f>PARAMETERS!$B$12*C10</f>
        <v>64.395237166018234</v>
      </c>
      <c r="E10" s="54">
        <f t="shared" si="3"/>
        <v>-3.2032450003279318E-2</v>
      </c>
      <c r="G10" s="27">
        <f t="shared" si="4"/>
        <v>527.46911775090348</v>
      </c>
      <c r="H10" s="50">
        <f>PARAMETERS!$B$13*G10</f>
        <v>30.369434052324742</v>
      </c>
      <c r="I10" s="12">
        <f t="shared" si="5"/>
        <v>0.14762673387920833</v>
      </c>
      <c r="J10" s="58"/>
      <c r="K10" s="52">
        <f>PARAMETERS!$B$9*D10</f>
        <v>9.3153512192296013</v>
      </c>
      <c r="L10" s="27">
        <f>L9+K9+PARAMETERS!$B$16</f>
        <v>641.3819001747911</v>
      </c>
      <c r="M10" s="43">
        <f>PARAMETERS!$B$17*L10</f>
        <v>1.2032450003279114</v>
      </c>
      <c r="N10" s="45">
        <f>MAX(PARAMETERS!$B$18,PARAMETERS!$B$18+PARAMETERS!$B$19*(M10-1))</f>
        <v>3.203245000327911E-2</v>
      </c>
      <c r="O10" s="14">
        <f t="shared" si="6"/>
        <v>1589.9905309902042</v>
      </c>
      <c r="P10" s="27">
        <f t="shared" si="7"/>
        <v>94.764671218342983</v>
      </c>
      <c r="Q10" s="45">
        <f t="shared" si="8"/>
        <v>2.554330757247825E-2</v>
      </c>
      <c r="R10" s="51">
        <f t="shared" si="0"/>
        <v>2.5543307572478251</v>
      </c>
    </row>
    <row r="11" spans="1:25" ht="20.100000000000001" customHeight="1" x14ac:dyDescent="0.25">
      <c r="A11" s="6">
        <f t="shared" si="1"/>
        <v>2024</v>
      </c>
      <c r="C11" s="27">
        <f t="shared" si="2"/>
        <v>1028.4862491922993</v>
      </c>
      <c r="D11" s="50">
        <f>PARAMETERS!$B$12*C11</f>
        <v>62.33249995104844</v>
      </c>
      <c r="E11" s="54">
        <f t="shared" si="3"/>
        <v>-3.2235348109349443E-2</v>
      </c>
      <c r="G11" s="27">
        <f t="shared" si="4"/>
        <v>605.33766082661691</v>
      </c>
      <c r="H11" s="50">
        <f>PARAMETERS!$B$13*G11</f>
        <v>34.852774411229454</v>
      </c>
      <c r="I11" s="12">
        <f t="shared" si="5"/>
        <v>0.12831186487846785</v>
      </c>
      <c r="J11" s="58"/>
      <c r="K11" s="52">
        <f>PARAMETERS!$B$9*D11</f>
        <v>9.0169576970366432</v>
      </c>
      <c r="L11" s="27">
        <f>L10+K10+PARAMETERS!$B$16</f>
        <v>652.19725139402067</v>
      </c>
      <c r="M11" s="43">
        <f>PARAMETERS!$B$17*L11</f>
        <v>1.2235348109349489</v>
      </c>
      <c r="N11" s="45">
        <f>MAX(PARAMETERS!$B$18,PARAMETERS!$B$18+PARAMETERS!$B$19*(M11-1))</f>
        <v>3.2235348109349485E-2</v>
      </c>
      <c r="O11" s="14">
        <f t="shared" si="6"/>
        <v>1633.8239100189162</v>
      </c>
      <c r="P11" s="27">
        <f t="shared" si="7"/>
        <v>97.185274362277895</v>
      </c>
      <c r="Q11" s="45">
        <f t="shared" si="8"/>
        <v>2.534040946640824E-2</v>
      </c>
      <c r="R11" s="51">
        <f t="shared" si="0"/>
        <v>2.534040946640824</v>
      </c>
    </row>
    <row r="12" spans="1:25" ht="20.100000000000001" customHeight="1" x14ac:dyDescent="0.25">
      <c r="A12" s="6">
        <f t="shared" si="1"/>
        <v>2025</v>
      </c>
      <c r="C12" s="27">
        <f t="shared" si="2"/>
        <v>995.33263692390631</v>
      </c>
      <c r="D12" s="50">
        <f>PARAMETERS!$B$12*C12</f>
        <v>60.323190116600387</v>
      </c>
      <c r="E12" s="54">
        <f t="shared" si="3"/>
        <v>-3.2432648294530506E-2</v>
      </c>
      <c r="G12" s="27">
        <f t="shared" si="4"/>
        <v>683.00966496844956</v>
      </c>
      <c r="H12" s="50">
        <f>PARAMETERS!$B$13*G12</f>
        <v>39.32479889212285</v>
      </c>
      <c r="I12" s="12">
        <f t="shared" si="5"/>
        <v>0.11346278206270524</v>
      </c>
      <c r="J12" s="58"/>
      <c r="K12" s="52">
        <f>PARAMETERS!$B$9*D12</f>
        <v>8.7262929267853888</v>
      </c>
      <c r="L12" s="27">
        <f>L11+K11+PARAMETERS!$B$16</f>
        <v>662.71420909105734</v>
      </c>
      <c r="M12" s="43">
        <f>PARAMETERS!$B$17*L12</f>
        <v>1.2432648294530437</v>
      </c>
      <c r="N12" s="45">
        <f>MAX(PARAMETERS!$B$18,PARAMETERS!$B$18+PARAMETERS!$B$19*(M12-1))</f>
        <v>3.2432648294530436E-2</v>
      </c>
      <c r="O12" s="14">
        <f t="shared" si="6"/>
        <v>1678.3423018923559</v>
      </c>
      <c r="P12" s="27">
        <f t="shared" si="7"/>
        <v>99.647989008723243</v>
      </c>
      <c r="Q12" s="45">
        <f t="shared" si="8"/>
        <v>2.5143109281227056E-2</v>
      </c>
      <c r="R12" s="51">
        <f t="shared" si="0"/>
        <v>2.5143109281227054</v>
      </c>
    </row>
    <row r="13" spans="1:25" ht="20.100000000000001" customHeight="1" x14ac:dyDescent="0.25">
      <c r="A13" s="6">
        <f t="shared" si="1"/>
        <v>2026</v>
      </c>
      <c r="C13" s="27">
        <f t="shared" si="2"/>
        <v>963.05136357448566</v>
      </c>
      <c r="D13" s="50">
        <f>PARAMETERS!$B$12*C13</f>
        <v>58.366749307544588</v>
      </c>
      <c r="E13" s="54">
        <f t="shared" si="3"/>
        <v>-3.2624495551721387E-2</v>
      </c>
      <c r="G13" s="27">
        <f t="shared" si="4"/>
        <v>760.50584173148604</v>
      </c>
      <c r="H13" s="50">
        <f>PARAMETERS!$B$13*G13</f>
        <v>43.786699978479497</v>
      </c>
      <c r="I13" s="12">
        <f t="shared" si="5"/>
        <v>0.10169853483216836</v>
      </c>
      <c r="J13" s="58"/>
      <c r="K13" s="52">
        <f>PARAMETERS!$B$9*D13</f>
        <v>8.4432761373759089</v>
      </c>
      <c r="L13" s="27">
        <f>L12+K12+PARAMETERS!$B$16</f>
        <v>672.94050201784273</v>
      </c>
      <c r="M13" s="43">
        <f>PARAMETERS!$B$17*L13</f>
        <v>1.2624495551721355</v>
      </c>
      <c r="N13" s="45">
        <f>MAX(PARAMETERS!$B$18,PARAMETERS!$B$18+PARAMETERS!$B$19*(M13-1))</f>
        <v>3.2624495551721353E-2</v>
      </c>
      <c r="O13" s="14">
        <f t="shared" si="6"/>
        <v>1723.5572053059718</v>
      </c>
      <c r="P13" s="27">
        <f t="shared" si="7"/>
        <v>102.15344928602408</v>
      </c>
      <c r="Q13" s="45">
        <f t="shared" si="8"/>
        <v>2.4951262024036164E-2</v>
      </c>
      <c r="R13" s="51">
        <f t="shared" si="0"/>
        <v>2.4951262024036165</v>
      </c>
    </row>
    <row r="14" spans="1:25" ht="20.100000000000001" customHeight="1" x14ac:dyDescent="0.25">
      <c r="A14" s="6">
        <f t="shared" si="1"/>
        <v>2027</v>
      </c>
      <c r="C14" s="27">
        <f t="shared" si="2"/>
        <v>931.63229864747063</v>
      </c>
      <c r="D14" s="50">
        <f>PARAMETERS!$B$12*C14</f>
        <v>56.462563554392162</v>
      </c>
      <c r="E14" s="54">
        <f t="shared" si="3"/>
        <v>-3.2811033358540014E-2</v>
      </c>
      <c r="G14" s="27">
        <f t="shared" si="4"/>
        <v>837.84817156688314</v>
      </c>
      <c r="H14" s="50">
        <f>PARAMETERS!$B$13*G14</f>
        <v>48.2397432114266</v>
      </c>
      <c r="I14" s="12">
        <f t="shared" si="5"/>
        <v>9.2154694704113679E-2</v>
      </c>
      <c r="J14" s="58"/>
      <c r="K14" s="52">
        <f>PARAMETERS!$B$9*D14</f>
        <v>8.1678185125901326</v>
      </c>
      <c r="L14" s="27">
        <f>L13+K13+PARAMETERS!$B$16</f>
        <v>682.88377815521869</v>
      </c>
      <c r="M14" s="43">
        <f>PARAMETERS!$B$17*L14</f>
        <v>1.2811033358539989</v>
      </c>
      <c r="N14" s="45">
        <f>MAX(PARAMETERS!$B$18,PARAMETERS!$B$18+PARAMETERS!$B$19*(M14-1))</f>
        <v>3.2811033358539986E-2</v>
      </c>
      <c r="O14" s="14">
        <f t="shared" si="6"/>
        <v>1769.4804702143538</v>
      </c>
      <c r="P14" s="27">
        <f t="shared" si="7"/>
        <v>104.70230676581876</v>
      </c>
      <c r="Q14" s="45">
        <f t="shared" si="8"/>
        <v>2.4764724217217472E-2</v>
      </c>
      <c r="R14" s="51">
        <f t="shared" si="0"/>
        <v>2.4764724217217471</v>
      </c>
    </row>
    <row r="15" spans="1:25" ht="20.100000000000001" customHeight="1" x14ac:dyDescent="0.25">
      <c r="A15" s="6">
        <f t="shared" si="1"/>
        <v>2028</v>
      </c>
      <c r="C15" s="27">
        <f t="shared" si="2"/>
        <v>901.06448021865515</v>
      </c>
      <c r="D15" s="50">
        <f>PARAMETERS!$B$12*C15</f>
        <v>54.609968498100315</v>
      </c>
      <c r="E15" s="54">
        <f t="shared" si="3"/>
        <v>-3.2992403526394549E-2</v>
      </c>
      <c r="G15" s="27">
        <f t="shared" si="4"/>
        <v>915.05981402602913</v>
      </c>
      <c r="H15" s="50">
        <f>PARAMETERS!$B$13*G15</f>
        <v>52.685262019680458</v>
      </c>
      <c r="I15" s="12">
        <f t="shared" si="5"/>
        <v>8.4262478474935218E-2</v>
      </c>
      <c r="J15" s="58"/>
      <c r="K15" s="52">
        <f>PARAMETERS!$B$9*D15</f>
        <v>7.8998239469070377</v>
      </c>
      <c r="L15" s="27">
        <f>L14+K14+PARAMETERS!$B$16</f>
        <v>692.55159666780878</v>
      </c>
      <c r="M15" s="43">
        <f>PARAMETERS!$B$17*L15</f>
        <v>1.2992403526394454</v>
      </c>
      <c r="N15" s="45">
        <f>MAX(PARAMETERS!$B$18,PARAMETERS!$B$18+PARAMETERS!$B$19*(M15-1))</f>
        <v>3.2992403526394452E-2</v>
      </c>
      <c r="O15" s="14">
        <f t="shared" si="6"/>
        <v>1816.1242942446843</v>
      </c>
      <c r="P15" s="27">
        <f t="shared" si="7"/>
        <v>107.29523051778077</v>
      </c>
      <c r="Q15" s="45">
        <f t="shared" si="8"/>
        <v>2.4583354049363102E-2</v>
      </c>
      <c r="R15" s="51">
        <f t="shared" si="0"/>
        <v>2.4583354049363102</v>
      </c>
    </row>
    <row r="16" spans="1:25" ht="20.100000000000001" customHeight="1" x14ac:dyDescent="0.25">
      <c r="A16" s="6">
        <f t="shared" si="1"/>
        <v>2029</v>
      </c>
      <c r="C16" s="27">
        <f t="shared" si="2"/>
        <v>871.33619728398037</v>
      </c>
      <c r="D16" s="50">
        <f>PARAMETERS!$B$12*C16</f>
        <v>52.808254380847295</v>
      </c>
      <c r="E16" s="54">
        <f t="shared" si="3"/>
        <v>-3.3168746063734419E-2</v>
      </c>
      <c r="G16" s="27">
        <f t="shared" si="4"/>
        <v>992.16502190867561</v>
      </c>
      <c r="H16" s="50">
        <f>PARAMETERS!$B$13*G16</f>
        <v>57.124652776560104</v>
      </c>
      <c r="I16" s="12">
        <f t="shared" si="5"/>
        <v>7.7632284742536417E-2</v>
      </c>
      <c r="J16" s="58"/>
      <c r="K16" s="52">
        <f>PARAMETERS!$B$9*D16</f>
        <v>7.6391897674632059</v>
      </c>
      <c r="L16" s="27">
        <f>L15+K15+PARAMETERS!$B$16</f>
        <v>701.95142061471586</v>
      </c>
      <c r="M16" s="43">
        <f>PARAMETERS!$B$17*L16</f>
        <v>1.3168746063734473</v>
      </c>
      <c r="N16" s="45">
        <f>MAX(PARAMETERS!$B$18,PARAMETERS!$B$18+PARAMETERS!$B$19*(M16-1))</f>
        <v>3.3168746063734475E-2</v>
      </c>
      <c r="O16" s="14">
        <f t="shared" si="6"/>
        <v>1863.501219192656</v>
      </c>
      <c r="P16" s="27">
        <f t="shared" si="7"/>
        <v>109.9329071574074</v>
      </c>
      <c r="Q16" s="45">
        <f t="shared" si="8"/>
        <v>2.4407011512023291E-2</v>
      </c>
      <c r="R16" s="51">
        <f t="shared" si="0"/>
        <v>2.4407011512023291</v>
      </c>
    </row>
    <row r="17" spans="1:18" ht="20.100000000000001" customHeight="1" x14ac:dyDescent="0.25">
      <c r="A17" s="6">
        <f t="shared" si="1"/>
        <v>2030</v>
      </c>
      <c r="C17" s="27">
        <f t="shared" si="2"/>
        <v>842.43506822012796</v>
      </c>
      <c r="D17" s="50">
        <f>PARAMETERS!$B$12*C17</f>
        <v>51.05667080121988</v>
      </c>
      <c r="E17" s="54">
        <f t="shared" si="3"/>
        <v>-3.334019905284679E-2</v>
      </c>
      <c r="G17" s="27">
        <f t="shared" si="4"/>
        <v>1069.1890594010747</v>
      </c>
      <c r="H17" s="50">
        <f>PARAMETERS!$B$13*G17</f>
        <v>61.559370086728542</v>
      </c>
      <c r="I17" s="12">
        <f t="shared" si="5"/>
        <v>7.1988264512832065E-2</v>
      </c>
      <c r="J17" s="58"/>
      <c r="K17" s="52">
        <f>PARAMETERS!$B$9*D17</f>
        <v>7.3858074219335403</v>
      </c>
      <c r="L17" s="27">
        <f>L16+K16+PARAMETERS!$B$16</f>
        <v>711.09061038217908</v>
      </c>
      <c r="M17" s="43">
        <f>PARAMETERS!$B$17*L17</f>
        <v>1.3340199052846751</v>
      </c>
      <c r="N17" s="45">
        <f>MAX(PARAMETERS!$B$18,PARAMETERS!$B$18+PARAMETERS!$B$19*(M17-1))</f>
        <v>3.3340199052846749E-2</v>
      </c>
      <c r="O17" s="14">
        <f t="shared" si="6"/>
        <v>1911.6241276212027</v>
      </c>
      <c r="P17" s="27">
        <f t="shared" si="7"/>
        <v>112.61604088794843</v>
      </c>
      <c r="Q17" s="45">
        <f t="shared" si="8"/>
        <v>2.4235558522910719E-2</v>
      </c>
      <c r="R17" s="51">
        <f t="shared" si="0"/>
        <v>2.4235558522910718</v>
      </c>
    </row>
    <row r="18" spans="1:18" ht="20.100000000000001" customHeight="1" x14ac:dyDescent="0.25">
      <c r="A18" s="6">
        <f t="shared" si="1"/>
        <v>2031</v>
      </c>
      <c r="C18" s="27">
        <f t="shared" si="2"/>
        <v>814.34811535657036</v>
      </c>
      <c r="D18" s="50">
        <f>PARAMETERS!$B$12*C18</f>
        <v>49.354431233731539</v>
      </c>
      <c r="E18" s="54">
        <f t="shared" si="3"/>
        <v>-3.3506898539555179E-2</v>
      </c>
      <c r="G18" s="27">
        <f t="shared" si="4"/>
        <v>1146.1581242234654</v>
      </c>
      <c r="H18" s="50">
        <f>PARAMETERS!$B$13*G18</f>
        <v>65.990922303775278</v>
      </c>
      <c r="I18" s="12">
        <f t="shared" si="5"/>
        <v>6.7129611466997738E-2</v>
      </c>
      <c r="J18" s="58"/>
      <c r="K18" s="52">
        <f>PARAMETERS!$B$9*D18</f>
        <v>7.1395631323202826</v>
      </c>
      <c r="L18" s="27">
        <f>L17+K17+PARAMETERS!$B$16</f>
        <v>719.97641780411266</v>
      </c>
      <c r="M18" s="43">
        <f>PARAMETERS!$B$17*L18</f>
        <v>1.350689853955513</v>
      </c>
      <c r="N18" s="45">
        <f>MAX(PARAMETERS!$B$18,PARAMETERS!$B$18+PARAMETERS!$B$19*(M18-1))</f>
        <v>3.350689853955513E-2</v>
      </c>
      <c r="O18" s="14">
        <f t="shared" si="6"/>
        <v>1960.5062395800358</v>
      </c>
      <c r="P18" s="27">
        <f t="shared" si="7"/>
        <v>115.34535353750681</v>
      </c>
      <c r="Q18" s="45">
        <f t="shared" si="8"/>
        <v>2.4068859036202397E-2</v>
      </c>
      <c r="R18" s="51">
        <f t="shared" si="0"/>
        <v>2.4068859036202395</v>
      </c>
    </row>
    <row r="19" spans="1:18" ht="20.100000000000001" customHeight="1" x14ac:dyDescent="0.25">
      <c r="A19" s="6">
        <f t="shared" si="1"/>
        <v>2032</v>
      </c>
      <c r="C19" s="27">
        <f t="shared" si="2"/>
        <v>787.06183567943981</v>
      </c>
      <c r="D19" s="50">
        <f>PARAMETERS!$B$12*C19</f>
        <v>47.700717313905443</v>
      </c>
      <c r="E19" s="54">
        <f t="shared" si="3"/>
        <v>-3.3668978435185966E-2</v>
      </c>
      <c r="G19" s="27">
        <f t="shared" si="4"/>
        <v>1223.0992737823296</v>
      </c>
      <c r="H19" s="50">
        <f>PARAMETERS!$B$13*G19</f>
        <v>70.420867278376548</v>
      </c>
      <c r="I19" s="12">
        <f t="shared" si="5"/>
        <v>6.2906652933640991E-2</v>
      </c>
      <c r="J19" s="58"/>
      <c r="K19" s="52">
        <f>PARAMETERS!$B$9*D19</f>
        <v>6.9003385148288778</v>
      </c>
      <c r="L19" s="27">
        <f>L18+K18+PARAMETERS!$B$16</f>
        <v>728.61598093643295</v>
      </c>
      <c r="M19" s="43">
        <f>PARAMETERS!$B$17*L19</f>
        <v>1.3668978435185934</v>
      </c>
      <c r="N19" s="45">
        <f>MAX(PARAMETERS!$B$18,PARAMETERS!$B$18+PARAMETERS!$B$19*(M19-1))</f>
        <v>3.3668978435185931E-2</v>
      </c>
      <c r="O19" s="14">
        <f t="shared" si="6"/>
        <v>2010.1611094617695</v>
      </c>
      <c r="P19" s="27">
        <f t="shared" si="7"/>
        <v>118.12158459228199</v>
      </c>
      <c r="Q19" s="45">
        <f t="shared" si="8"/>
        <v>2.3906779140571717E-2</v>
      </c>
      <c r="R19" s="51">
        <f t="shared" si="0"/>
        <v>2.3906779140571719</v>
      </c>
    </row>
    <row r="20" spans="1:18" ht="20.100000000000001" customHeight="1" x14ac:dyDescent="0.25">
      <c r="A20" s="6">
        <f t="shared" si="1"/>
        <v>2033</v>
      </c>
      <c r="C20" s="27">
        <f t="shared" si="2"/>
        <v>760.56226770679086</v>
      </c>
      <c r="D20" s="50">
        <f>PARAMETERS!$B$12*C20</f>
        <v>46.094682891320659</v>
      </c>
      <c r="E20" s="54">
        <f t="shared" si="3"/>
        <v>-3.3826570430162288E-2</v>
      </c>
      <c r="G20" s="27">
        <f t="shared" si="4"/>
        <v>1300.0403553015428</v>
      </c>
      <c r="H20" s="50">
        <f>PARAMETERS!$B$13*G20</f>
        <v>74.850808335543377</v>
      </c>
      <c r="I20" s="12">
        <f t="shared" si="5"/>
        <v>5.9205534868454118E-2</v>
      </c>
      <c r="J20" s="58"/>
      <c r="K20" s="52">
        <f>PARAMETERS!$B$9*D20</f>
        <v>6.6680111661776218</v>
      </c>
      <c r="L20" s="27">
        <f>L19+K19+PARAMETERS!$B$16</f>
        <v>737.01631945126178</v>
      </c>
      <c r="M20" s="43">
        <f>PARAMETERS!$B$17*L20</f>
        <v>1.3826570430162333</v>
      </c>
      <c r="N20" s="45">
        <f>MAX(PARAMETERS!$B$18,PARAMETERS!$B$18+PARAMETERS!$B$19*(M20-1))</f>
        <v>3.382657043016233E-2</v>
      </c>
      <c r="O20" s="14">
        <f t="shared" si="6"/>
        <v>2060.6026230083335</v>
      </c>
      <c r="P20" s="27">
        <f t="shared" si="7"/>
        <v>120.94549122686404</v>
      </c>
      <c r="Q20" s="45">
        <f t="shared" si="8"/>
        <v>2.3749187145595128E-2</v>
      </c>
      <c r="R20" s="51">
        <f t="shared" si="0"/>
        <v>2.374918714559513</v>
      </c>
    </row>
    <row r="21" spans="1:18" ht="20.100000000000001" customHeight="1" x14ac:dyDescent="0.25">
      <c r="A21" s="6">
        <f t="shared" si="1"/>
        <v>2034</v>
      </c>
      <c r="C21" s="27">
        <f t="shared" si="2"/>
        <v>734.83505459168316</v>
      </c>
      <c r="D21" s="50">
        <f>PARAMETERS!$B$12*C21</f>
        <v>44.535457854041404</v>
      </c>
      <c r="E21" s="54">
        <f t="shared" si="3"/>
        <v>-3.3979803918598013E-2</v>
      </c>
      <c r="G21" s="27">
        <f t="shared" si="4"/>
        <v>1377.009939887746</v>
      </c>
      <c r="H21" s="50">
        <f>PARAMETERS!$B$13*G21</f>
        <v>79.282390478385366</v>
      </c>
      <c r="I21" s="12">
        <f t="shared" si="5"/>
        <v>5.5938100626463316E-2</v>
      </c>
      <c r="J21" s="58"/>
      <c r="K21" s="52">
        <f>PARAMETERS!$B$9*D21</f>
        <v>6.442455216835806</v>
      </c>
      <c r="L21" s="27">
        <f>L20+K20+PARAMETERS!$B$16</f>
        <v>745.1843306174394</v>
      </c>
      <c r="M21" s="43">
        <f>PARAMETERS!$B$17*L21</f>
        <v>1.3979803918597964</v>
      </c>
      <c r="N21" s="45">
        <f>MAX(PARAMETERS!$B$18,PARAMETERS!$B$18+PARAMETERS!$B$19*(M21-1))</f>
        <v>3.3979803918597964E-2</v>
      </c>
      <c r="O21" s="14">
        <f t="shared" si="6"/>
        <v>2111.8449944794293</v>
      </c>
      <c r="P21" s="27">
        <f t="shared" si="7"/>
        <v>123.81784833242676</v>
      </c>
      <c r="Q21" s="45">
        <f t="shared" si="8"/>
        <v>2.3595953657159711E-2</v>
      </c>
      <c r="R21" s="51">
        <f t="shared" si="0"/>
        <v>2.3595953657159709</v>
      </c>
    </row>
    <row r="22" spans="1:18" ht="20.100000000000001" customHeight="1" x14ac:dyDescent="0.25">
      <c r="A22" s="6">
        <f t="shared" si="1"/>
        <v>2035</v>
      </c>
      <c r="C22" s="27">
        <f t="shared" si="2"/>
        <v>709.86550352414554</v>
      </c>
      <c r="D22" s="50">
        <f>PARAMETERS!$B$12*C22</f>
        <v>43.022151728736091</v>
      </c>
      <c r="E22" s="54">
        <f t="shared" si="3"/>
        <v>-3.4128805933269342E-2</v>
      </c>
      <c r="G22" s="27">
        <f t="shared" si="4"/>
        <v>1454.0372604688268</v>
      </c>
      <c r="H22" s="50">
        <f>PARAMETERS!$B$13*G22</f>
        <v>83.717296814871844</v>
      </c>
      <c r="I22" s="12">
        <f t="shared" si="5"/>
        <v>5.3035018536223971E-2</v>
      </c>
      <c r="J22" s="58"/>
      <c r="K22" s="52">
        <f>PARAMETERS!$B$9*D22</f>
        <v>6.2235418518133763</v>
      </c>
      <c r="L22" s="27">
        <f>L21+K21+PARAMETERS!$B$16</f>
        <v>753.12678583427521</v>
      </c>
      <c r="M22" s="43">
        <f>PARAMETERS!$B$17*L22</f>
        <v>1.4128805933269435</v>
      </c>
      <c r="N22" s="45">
        <f>MAX(PARAMETERS!$B$18,PARAMETERS!$B$18+PARAMETERS!$B$19*(M22-1))</f>
        <v>3.4128805933269432E-2</v>
      </c>
      <c r="O22" s="14">
        <f t="shared" si="6"/>
        <v>2163.9027639929723</v>
      </c>
      <c r="P22" s="27">
        <f t="shared" si="7"/>
        <v>126.73944854360793</v>
      </c>
      <c r="Q22" s="45">
        <f t="shared" si="8"/>
        <v>2.3446951642488206E-2</v>
      </c>
      <c r="R22" s="51">
        <f t="shared" si="0"/>
        <v>2.3446951642488205</v>
      </c>
    </row>
    <row r="23" spans="1:18" ht="20.100000000000001" customHeight="1" x14ac:dyDescent="0.25">
      <c r="A23" s="6">
        <f t="shared" si="1"/>
        <v>2036</v>
      </c>
      <c r="C23" s="27">
        <f t="shared" si="2"/>
        <v>685.63864151564735</v>
      </c>
      <c r="D23" s="50">
        <f>PARAMETERS!$B$12*C23</f>
        <v>41.553857061554389</v>
      </c>
      <c r="E23" s="54">
        <f t="shared" si="3"/>
        <v>-3.4273701090358988E-2</v>
      </c>
      <c r="G23" s="27">
        <f t="shared" si="4"/>
        <v>1531.1521535301515</v>
      </c>
      <c r="H23" s="50">
        <f>PARAMETERS!$B$13*G23</f>
        <v>88.157245203251136</v>
      </c>
      <c r="I23" s="12">
        <f t="shared" si="5"/>
        <v>5.0441003431820453E-2</v>
      </c>
      <c r="J23" s="58"/>
      <c r="K23" s="52">
        <f>PARAMETERS!$B$9*D23</f>
        <v>6.0111397997352576</v>
      </c>
      <c r="L23" s="27">
        <f>L22+K22+PARAMETERS!$B$16</f>
        <v>760.85032768608858</v>
      </c>
      <c r="M23" s="43">
        <f>PARAMETERS!$B$17*L23</f>
        <v>1.4273701090358919</v>
      </c>
      <c r="N23" s="45">
        <f>MAX(PARAMETERS!$B$18,PARAMETERS!$B$18+PARAMETERS!$B$19*(M23-1))</f>
        <v>3.4273701090358918E-2</v>
      </c>
      <c r="O23" s="14">
        <f t="shared" si="6"/>
        <v>2216.7907950457989</v>
      </c>
      <c r="P23" s="27">
        <f t="shared" si="7"/>
        <v>129.71110226480553</v>
      </c>
      <c r="Q23" s="45">
        <f t="shared" si="8"/>
        <v>2.3302056485398518E-2</v>
      </c>
      <c r="R23" s="51">
        <f t="shared" si="0"/>
        <v>2.3302056485398519</v>
      </c>
    </row>
    <row r="24" spans="1:18" ht="20.100000000000001" customHeight="1" x14ac:dyDescent="0.25">
      <c r="A24" s="6">
        <f t="shared" si="1"/>
        <v>2037</v>
      </c>
      <c r="C24" s="27">
        <f t="shared" si="2"/>
        <v>662.13926766034035</v>
      </c>
      <c r="D24" s="50">
        <f>PARAMETERS!$B$12*C24</f>
        <v>40.129652585475171</v>
      </c>
      <c r="E24" s="54">
        <f t="shared" si="3"/>
        <v>-3.4414611543371859E-2</v>
      </c>
      <c r="G24" s="27">
        <f t="shared" si="4"/>
        <v>1608.3850045610052</v>
      </c>
      <c r="H24" s="50">
        <f>PARAMETERS!$B$13*G24</f>
        <v>92.603985111088164</v>
      </c>
      <c r="I24" s="12">
        <f t="shared" si="5"/>
        <v>4.8111423777873953E-2</v>
      </c>
      <c r="J24" s="58"/>
      <c r="K24" s="52">
        <f>PARAMETERS!$B$9*D24</f>
        <v>5.805115791026771</v>
      </c>
      <c r="L24" s="27">
        <f>L23+K23+PARAMETERS!$B$16</f>
        <v>768.36146748582382</v>
      </c>
      <c r="M24" s="43">
        <f>PARAMETERS!$B$17*L24</f>
        <v>1.4414611543371898</v>
      </c>
      <c r="N24" s="45">
        <f>MAX(PARAMETERS!$B$18,PARAMETERS!$B$18+PARAMETERS!$B$19*(M24-1))</f>
        <v>3.4414611543371901E-2</v>
      </c>
      <c r="O24" s="14">
        <f t="shared" si="6"/>
        <v>2270.5242722213457</v>
      </c>
      <c r="P24" s="27">
        <f t="shared" si="7"/>
        <v>132.73363769656333</v>
      </c>
      <c r="Q24" s="45">
        <f t="shared" si="8"/>
        <v>2.3161146032385942E-2</v>
      </c>
      <c r="R24" s="51">
        <f t="shared" si="0"/>
        <v>2.316114603238594</v>
      </c>
    </row>
    <row r="25" spans="1:18" ht="20.100000000000001" customHeight="1" x14ac:dyDescent="0.25">
      <c r="A25" s="6">
        <f t="shared" si="1"/>
        <v>2038</v>
      </c>
      <c r="C25" s="27">
        <f t="shared" si="2"/>
        <v>639.35200197619702</v>
      </c>
      <c r="D25" s="50">
        <f>PARAMETERS!$B$12*C25</f>
        <v>38.748606180375575</v>
      </c>
      <c r="E25" s="54">
        <f t="shared" si="3"/>
        <v>-3.4551656945650475E-2</v>
      </c>
      <c r="G25" s="27">
        <f t="shared" si="4"/>
        <v>1685.7666971134172</v>
      </c>
      <c r="H25" s="50">
        <f>PARAMETERS!$B$13*G25</f>
        <v>97.059294682287657</v>
      </c>
      <c r="I25" s="12">
        <f t="shared" si="5"/>
        <v>4.6009847262025769E-2</v>
      </c>
      <c r="J25" s="58"/>
      <c r="K25" s="52">
        <f>PARAMETERS!$B$9*D25</f>
        <v>5.6053349861142907</v>
      </c>
      <c r="L25" s="27">
        <f>L24+K24+PARAMETERS!$B$16</f>
        <v>775.66658327685059</v>
      </c>
      <c r="M25" s="43">
        <f>PARAMETERS!$B$17*L25</f>
        <v>1.455165694565054</v>
      </c>
      <c r="N25" s="45">
        <f>MAX(PARAMETERS!$B$18,PARAMETERS!$B$18+PARAMETERS!$B$19*(M25-1))</f>
        <v>3.4551656945650537E-2</v>
      </c>
      <c r="O25" s="14">
        <f t="shared" si="6"/>
        <v>2325.118699089614</v>
      </c>
      <c r="P25" s="27">
        <f t="shared" si="7"/>
        <v>135.80790086266325</v>
      </c>
      <c r="Q25" s="45">
        <f t="shared" si="8"/>
        <v>2.3024100630106861E-2</v>
      </c>
      <c r="R25" s="51">
        <f t="shared" si="0"/>
        <v>2.3024100630106861</v>
      </c>
    </row>
    <row r="26" spans="1:18" ht="20.100000000000001" customHeight="1" x14ac:dyDescent="0.25">
      <c r="A26" s="6">
        <f t="shared" si="1"/>
        <v>2039</v>
      </c>
      <c r="C26" s="27">
        <f t="shared" si="2"/>
        <v>617.26133093640055</v>
      </c>
      <c r="D26" s="50">
        <f>PARAMETERS!$B$12*C26</f>
        <v>37.409777632509126</v>
      </c>
      <c r="E26" s="54">
        <f t="shared" si="3"/>
        <v>-3.4684954420920268E-2</v>
      </c>
      <c r="G26" s="27">
        <f t="shared" si="4"/>
        <v>1763.3285653670152</v>
      </c>
      <c r="H26" s="50">
        <f>PARAMETERS!$B$13*G26</f>
        <v>101.52497800597966</v>
      </c>
      <c r="I26" s="12">
        <f t="shared" si="5"/>
        <v>4.4106235359171082E-2</v>
      </c>
      <c r="J26" s="58"/>
      <c r="K26" s="52">
        <f>PARAMETERS!$B$9*D26</f>
        <v>5.4116613746086175</v>
      </c>
      <c r="L26" s="27">
        <f>L25+K25+PARAMETERS!$B$16</f>
        <v>782.77191826296485</v>
      </c>
      <c r="M26" s="43">
        <f>PARAMETERS!$B$17*L26</f>
        <v>1.468495442092022</v>
      </c>
      <c r="N26" s="45">
        <f>MAX(PARAMETERS!$B$18,PARAMETERS!$B$18+PARAMETERS!$B$19*(M26-1))</f>
        <v>3.4684954420920219E-2</v>
      </c>
      <c r="O26" s="14">
        <f t="shared" si="6"/>
        <v>2380.589896303416</v>
      </c>
      <c r="P26" s="27">
        <f t="shared" si="7"/>
        <v>138.93475563848878</v>
      </c>
      <c r="Q26" s="45">
        <f t="shared" si="8"/>
        <v>2.2890803154837377E-2</v>
      </c>
      <c r="R26" s="51">
        <f t="shared" si="0"/>
        <v>2.2890803154837376</v>
      </c>
    </row>
    <row r="27" spans="1:18" ht="20.100000000000001" customHeight="1" x14ac:dyDescent="0.25">
      <c r="A27" s="6">
        <f t="shared" si="1"/>
        <v>2040</v>
      </c>
      <c r="C27" s="27">
        <f t="shared" si="2"/>
        <v>595.85164980707498</v>
      </c>
      <c r="D27" s="50">
        <f>PARAMETERS!$B$12*C27</f>
        <v>36.112221200428785</v>
      </c>
      <c r="E27" s="54">
        <f t="shared" si="3"/>
        <v>-3.4814618541324595E-2</v>
      </c>
      <c r="G27" s="27">
        <f t="shared" si="4"/>
        <v>1841.1023500866424</v>
      </c>
      <c r="H27" s="50">
        <f>PARAMETERS!$B$13*G27</f>
        <v>106.00286258074607</v>
      </c>
      <c r="I27" s="12">
        <f t="shared" si="5"/>
        <v>4.2375595123052431E-2</v>
      </c>
      <c r="J27" s="58"/>
      <c r="K27" s="52">
        <f>PARAMETERS!$B$9*D27</f>
        <v>5.2239581464888634</v>
      </c>
      <c r="L27" s="27">
        <f>L26+K26+PARAMETERS!$B$16</f>
        <v>789.68357963757342</v>
      </c>
      <c r="M27" s="43">
        <f>PARAMETERS!$B$17*L27</f>
        <v>1.4814618541324784</v>
      </c>
      <c r="N27" s="45">
        <f>MAX(PARAMETERS!$B$18,PARAMETERS!$B$18+PARAMETERS!$B$19*(M27-1))</f>
        <v>3.4814618541324782E-2</v>
      </c>
      <c r="O27" s="14">
        <f t="shared" si="6"/>
        <v>2436.9539998937175</v>
      </c>
      <c r="P27" s="27">
        <f t="shared" si="7"/>
        <v>142.11508378117486</v>
      </c>
      <c r="Q27" s="45">
        <f t="shared" si="8"/>
        <v>2.2761139034432776E-2</v>
      </c>
      <c r="R27" s="51">
        <f t="shared" si="0"/>
        <v>2.2761139034432776</v>
      </c>
    </row>
    <row r="28" spans="1:18" ht="20.100000000000001" customHeight="1" x14ac:dyDescent="0.25">
      <c r="A28" s="6">
        <f t="shared" si="1"/>
        <v>2041</v>
      </c>
      <c r="C28" s="27">
        <f t="shared" si="2"/>
        <v>575.10730191182267</v>
      </c>
      <c r="D28" s="50">
        <f>PARAMETERS!$B$12*C28</f>
        <v>34.854987994655922</v>
      </c>
      <c r="E28" s="54">
        <f t="shared" si="3"/>
        <v>-3.4940761312425371E-2</v>
      </c>
      <c r="G28" s="27">
        <f t="shared" si="4"/>
        <v>1919.1201578540142</v>
      </c>
      <c r="H28" s="50">
        <f>PARAMETERS!$B$13*G28</f>
        <v>110.49479696735233</v>
      </c>
      <c r="I28" s="12">
        <f t="shared" si="5"/>
        <v>4.0796958583414963E-2</v>
      </c>
      <c r="J28" s="58"/>
      <c r="K28" s="52">
        <f>PARAMETERS!$B$9*D28</f>
        <v>5.0420880363430083</v>
      </c>
      <c r="L28" s="27">
        <f>L27+K27+PARAMETERS!$B$16</f>
        <v>796.40753778406224</v>
      </c>
      <c r="M28" s="43">
        <f>PARAMETERS!$B$17*L28</f>
        <v>1.494076131242531</v>
      </c>
      <c r="N28" s="45">
        <f>MAX(PARAMETERS!$B$18,PARAMETERS!$B$18+PARAMETERS!$B$19*(M28-1))</f>
        <v>3.4940761312425309E-2</v>
      </c>
      <c r="O28" s="14">
        <f t="shared" si="6"/>
        <v>2494.227459765837</v>
      </c>
      <c r="P28" s="27">
        <f t="shared" si="7"/>
        <v>145.34978496200824</v>
      </c>
      <c r="Q28" s="45">
        <f t="shared" si="8"/>
        <v>2.2634996263332187E-2</v>
      </c>
      <c r="R28" s="51">
        <f t="shared" si="0"/>
        <v>2.2634996263332186</v>
      </c>
    </row>
    <row r="29" spans="1:18" ht="20.100000000000001" customHeight="1" x14ac:dyDescent="0.25">
      <c r="A29" s="6">
        <f t="shared" si="1"/>
        <v>2042</v>
      </c>
      <c r="C29" s="27">
        <f t="shared" si="2"/>
        <v>555.0126149466887</v>
      </c>
      <c r="D29" s="50">
        <f>PARAMETERS!$B$12*C29</f>
        <v>33.637128178587197</v>
      </c>
      <c r="E29" s="54">
        <f t="shared" si="3"/>
        <v>-3.5063492164656922E-2</v>
      </c>
      <c r="G29" s="27">
        <f t="shared" si="4"/>
        <v>1997.4144234505814</v>
      </c>
      <c r="H29" s="50">
        <f>PARAMETERS!$B$13*G29</f>
        <v>115.00264862291225</v>
      </c>
      <c r="I29" s="12">
        <f t="shared" si="5"/>
        <v>3.9352600488123959E-2</v>
      </c>
      <c r="J29" s="58"/>
      <c r="K29" s="52">
        <f>PARAMETERS!$B$9*D29</f>
        <v>4.8659136417489117</v>
      </c>
      <c r="L29" s="27">
        <f>L28+K28+PARAMETERS!$B$16</f>
        <v>802.94962582040523</v>
      </c>
      <c r="M29" s="43">
        <f>PARAMETERS!$B$17*L29</f>
        <v>1.5063492164656866</v>
      </c>
      <c r="N29" s="45">
        <f>MAX(PARAMETERS!$B$18,PARAMETERS!$B$18+PARAMETERS!$B$19*(M29-1))</f>
        <v>3.5063492164656866E-2</v>
      </c>
      <c r="O29" s="14">
        <f t="shared" si="6"/>
        <v>2552.4270383972698</v>
      </c>
      <c r="P29" s="27">
        <f t="shared" si="7"/>
        <v>148.63977680149944</v>
      </c>
      <c r="Q29" s="45">
        <f t="shared" si="8"/>
        <v>2.2512265411100622E-2</v>
      </c>
      <c r="R29" s="51">
        <f t="shared" si="0"/>
        <v>2.251226541110062</v>
      </c>
    </row>
    <row r="30" spans="1:18" ht="20.100000000000001" customHeight="1" x14ac:dyDescent="0.25">
      <c r="A30" s="6">
        <f t="shared" si="1"/>
        <v>2043</v>
      </c>
      <c r="C30" s="27">
        <f t="shared" si="2"/>
        <v>535.55193447121974</v>
      </c>
      <c r="D30" s="50">
        <f>PARAMETERS!$B$12*C30</f>
        <v>32.457692998255744</v>
      </c>
      <c r="E30" s="54">
        <f t="shared" si="3"/>
        <v>-3.5182917950758258E-2</v>
      </c>
      <c r="G30" s="27">
        <f t="shared" si="4"/>
        <v>2076.0178752658485</v>
      </c>
      <c r="H30" s="50">
        <f>PARAMETERS!$B$13*G30</f>
        <v>119.52830190924581</v>
      </c>
      <c r="I30" s="12">
        <f t="shared" si="5"/>
        <v>3.8027431882110489E-2</v>
      </c>
      <c r="J30" s="58"/>
      <c r="K30" s="52">
        <f>PARAMETERS!$B$9*D30</f>
        <v>4.6952977168975512</v>
      </c>
      <c r="L30" s="27">
        <f>L29+K29+PARAMETERS!$B$16</f>
        <v>809.31553946215411</v>
      </c>
      <c r="M30" s="43">
        <f>PARAMETERS!$B$17*L30</f>
        <v>1.518291795075819</v>
      </c>
      <c r="N30" s="45">
        <f>MAX(PARAMETERS!$B$18,PARAMETERS!$B$18+PARAMETERS!$B$19*(M30-1))</f>
        <v>3.5182917950758189E-2</v>
      </c>
      <c r="O30" s="14">
        <f t="shared" si="6"/>
        <v>2611.5698097370682</v>
      </c>
      <c r="P30" s="27">
        <f t="shared" si="7"/>
        <v>151.98599490750155</v>
      </c>
      <c r="Q30" s="45">
        <f t="shared" si="8"/>
        <v>2.239283962499946E-2</v>
      </c>
      <c r="R30" s="51">
        <f t="shared" si="0"/>
        <v>2.2392839624999459</v>
      </c>
    </row>
    <row r="31" spans="1:18" ht="20.100000000000001" customHeight="1" x14ac:dyDescent="0.25">
      <c r="A31" s="6">
        <f t="shared" si="1"/>
        <v>2044</v>
      </c>
      <c r="C31" s="27">
        <f t="shared" si="2"/>
        <v>516.70965470234898</v>
      </c>
      <c r="D31" s="50">
        <f>PARAMETERS!$B$12*C31</f>
        <v>31.315736648627212</v>
      </c>
      <c r="E31" s="54">
        <f t="shared" si="3"/>
        <v>-3.5299142948709714E-2</v>
      </c>
      <c r="G31" s="27">
        <f t="shared" si="4"/>
        <v>2154.9635036035643</v>
      </c>
      <c r="H31" s="50">
        <f>PARAMETERS!$B$13*G31</f>
        <v>124.07365626808399</v>
      </c>
      <c r="I31" s="12">
        <f t="shared" si="5"/>
        <v>3.6808525072983614E-2</v>
      </c>
      <c r="J31" s="58"/>
      <c r="K31" s="52">
        <f>PARAMETERS!$B$9*D31</f>
        <v>4.5301034425695619</v>
      </c>
      <c r="L31" s="27">
        <f>L30+K30+PARAMETERS!$B$16</f>
        <v>815.51083717905169</v>
      </c>
      <c r="M31" s="43">
        <f>PARAMETERS!$B$17*L31</f>
        <v>1.5299142948709776</v>
      </c>
      <c r="N31" s="45">
        <f>MAX(PARAMETERS!$B$18,PARAMETERS!$B$18+PARAMETERS!$B$19*(M31-1))</f>
        <v>3.5299142948709776E-2</v>
      </c>
      <c r="O31" s="14">
        <f t="shared" si="6"/>
        <v>2671.6731583059131</v>
      </c>
      <c r="P31" s="27">
        <f t="shared" si="7"/>
        <v>155.38939291671122</v>
      </c>
      <c r="Q31" s="45">
        <f t="shared" si="8"/>
        <v>2.2276614627047737E-2</v>
      </c>
      <c r="R31" s="51">
        <f t="shared" si="0"/>
        <v>2.2276614627047735</v>
      </c>
    </row>
    <row r="32" spans="1:18" ht="20.100000000000001" customHeight="1" x14ac:dyDescent="0.25">
      <c r="A32" s="6">
        <f t="shared" si="1"/>
        <v>2045</v>
      </c>
      <c r="C32" s="27">
        <f t="shared" si="2"/>
        <v>498.4702467380323</v>
      </c>
      <c r="D32" s="50">
        <f>PARAMETERS!$B$12*C32</f>
        <v>30.210317984123172</v>
      </c>
      <c r="E32" s="54">
        <f t="shared" si="3"/>
        <v>-3.5412268869736772E-2</v>
      </c>
      <c r="G32" s="27">
        <f t="shared" si="4"/>
        <v>2234.2845317573206</v>
      </c>
      <c r="H32" s="50">
        <f>PARAMETERS!$B$13*G32</f>
        <v>128.64062455572451</v>
      </c>
      <c r="I32" s="12">
        <f t="shared" si="5"/>
        <v>3.5684737926844887E-2</v>
      </c>
      <c r="J32" s="58"/>
      <c r="K32" s="52">
        <f>PARAMETERS!$B$9*D32</f>
        <v>4.3701946735778572</v>
      </c>
      <c r="L32" s="27">
        <f>L31+K31+PARAMETERS!$B$16</f>
        <v>821.5409406216213</v>
      </c>
      <c r="M32" s="43">
        <f>PARAMETERS!$B$17*L32</f>
        <v>1.5412268869736776</v>
      </c>
      <c r="N32" s="45">
        <f>MAX(PARAMETERS!$B$18,PARAMETERS!$B$18+PARAMETERS!$B$19*(M32-1))</f>
        <v>3.5412268869736772E-2</v>
      </c>
      <c r="O32" s="14">
        <f t="shared" si="6"/>
        <v>2732.7547784953531</v>
      </c>
      <c r="P32" s="27">
        <f t="shared" si="7"/>
        <v>158.85094253984769</v>
      </c>
      <c r="Q32" s="45">
        <f t="shared" si="8"/>
        <v>2.2163488706020664E-2</v>
      </c>
      <c r="R32" s="51">
        <f t="shared" si="0"/>
        <v>2.2163488706020664</v>
      </c>
    </row>
    <row r="33" spans="1:28" s="2" customFormat="1" ht="20.100000000000001" customHeight="1" x14ac:dyDescent="0.25">
      <c r="A33" s="6">
        <f t="shared" si="1"/>
        <v>2046</v>
      </c>
      <c r="B33" s="60"/>
      <c r="C33" s="27">
        <f t="shared" si="2"/>
        <v>480.81828433698109</v>
      </c>
      <c r="D33" s="50">
        <f>PARAMETERS!$B$12*C33</f>
        <v>29.140502081029158</v>
      </c>
      <c r="E33" s="54">
        <f t="shared" si="3"/>
        <v>-3.5522394870954092E-2</v>
      </c>
      <c r="F33" s="65"/>
      <c r="G33" s="27">
        <f t="shared" si="4"/>
        <v>2314.0143897270841</v>
      </c>
      <c r="H33" s="50">
        <f>PARAMETERS!$B$13*G33</f>
        <v>133.23113152974119</v>
      </c>
      <c r="I33" s="12">
        <f t="shared" si="5"/>
        <v>3.4646414074923207E-2</v>
      </c>
      <c r="J33" s="58"/>
      <c r="K33" s="52">
        <f>PARAMETERS!$B$9*D33</f>
        <v>4.2154361647840268</v>
      </c>
      <c r="L33" s="27">
        <f>L32+K32+PARAMETERS!$B$16</f>
        <v>827.41113529519919</v>
      </c>
      <c r="M33" s="43">
        <f>PARAMETERS!$B$17*L33</f>
        <v>1.5522394870953979</v>
      </c>
      <c r="N33" s="45">
        <f>MAX(PARAMETERS!$B$18,PARAMETERS!$B$18+PARAMETERS!$B$19*(M33-1))</f>
        <v>3.5522394870953981E-2</v>
      </c>
      <c r="O33" s="14">
        <f t="shared" si="6"/>
        <v>2794.832674064065</v>
      </c>
      <c r="P33" s="27">
        <f t="shared" si="7"/>
        <v>162.37163361077035</v>
      </c>
      <c r="Q33" s="45">
        <f t="shared" si="8"/>
        <v>2.2053362704803594E-2</v>
      </c>
      <c r="R33" s="51">
        <f t="shared" si="0"/>
        <v>2.2053362704803594</v>
      </c>
      <c r="S33" s="69"/>
      <c r="T33" s="1"/>
      <c r="U33" s="1"/>
      <c r="V33" s="5"/>
      <c r="W33" s="1"/>
      <c r="X33" s="1"/>
      <c r="Y33" s="1"/>
      <c r="Z33" s="1"/>
      <c r="AA33" s="1"/>
      <c r="AB33" s="1"/>
    </row>
    <row r="34" spans="1:28" s="2" customFormat="1" ht="20.100000000000001" customHeight="1" x14ac:dyDescent="0.25">
      <c r="A34" s="6">
        <f t="shared" si="1"/>
        <v>2047</v>
      </c>
      <c r="B34" s="60"/>
      <c r="C34" s="27">
        <f t="shared" si="2"/>
        <v>463.7384673795882</v>
      </c>
      <c r="D34" s="50">
        <f>PARAMETERS!$B$12*C34</f>
        <v>28.105361659368981</v>
      </c>
      <c r="E34" s="54">
        <f t="shared" si="3"/>
        <v>-3.562961757225077E-2</v>
      </c>
      <c r="F34" s="65"/>
      <c r="G34" s="27">
        <f t="shared" si="4"/>
        <v>2394.1866904488993</v>
      </c>
      <c r="H34" s="50">
        <f>PARAMETERS!$B$13*G34</f>
        <v>137.84711248039116</v>
      </c>
      <c r="I34" s="12">
        <f t="shared" si="5"/>
        <v>3.3685141716066923E-2</v>
      </c>
      <c r="J34" s="58"/>
      <c r="K34" s="52">
        <f>PARAMETERS!$B$9*D34</f>
        <v>4.0656937767852686</v>
      </c>
      <c r="L34" s="27">
        <f>L33+K33+PARAMETERS!$B$16</f>
        <v>833.12657145998321</v>
      </c>
      <c r="M34" s="43">
        <f>PARAMETERS!$B$17*L34</f>
        <v>1.5629617572250907</v>
      </c>
      <c r="N34" s="45">
        <f>MAX(PARAMETERS!$B$18,PARAMETERS!$B$18+PARAMETERS!$B$19*(M34-1))</f>
        <v>3.5629617572250909E-2</v>
      </c>
      <c r="O34" s="14">
        <f t="shared" si="6"/>
        <v>2857.9251578284875</v>
      </c>
      <c r="P34" s="27">
        <f t="shared" si="7"/>
        <v>165.95247413976014</v>
      </c>
      <c r="Q34" s="45">
        <f t="shared" si="8"/>
        <v>2.1946140003506576E-2</v>
      </c>
      <c r="R34" s="51">
        <f t="shared" si="0"/>
        <v>2.1946140003506578</v>
      </c>
      <c r="S34" s="69"/>
      <c r="T34" s="1"/>
      <c r="U34" s="1"/>
      <c r="V34" s="5"/>
      <c r="W34" s="1"/>
      <c r="X34" s="1"/>
      <c r="Y34" s="1"/>
      <c r="Z34" s="1"/>
      <c r="AA34" s="1"/>
      <c r="AB34" s="1"/>
    </row>
    <row r="35" spans="1:28" s="2" customFormat="1" ht="20.100000000000001" customHeight="1" x14ac:dyDescent="0.25">
      <c r="A35" s="6">
        <f t="shared" si="1"/>
        <v>2048</v>
      </c>
      <c r="B35" s="60"/>
      <c r="C35" s="27">
        <f t="shared" si="2"/>
        <v>447.21564313331174</v>
      </c>
      <c r="D35" s="50">
        <f>PARAMETERS!$B$12*C35</f>
        <v>27.103978371715865</v>
      </c>
      <c r="E35" s="54">
        <f t="shared" si="3"/>
        <v>-3.5734031077035738E-2</v>
      </c>
      <c r="F35" s="65"/>
      <c r="G35" s="27">
        <f t="shared" si="4"/>
        <v>2474.8352084113917</v>
      </c>
      <c r="H35" s="50">
        <f>PARAMETERS!$B$13*G35</f>
        <v>142.49051199944375</v>
      </c>
      <c r="I35" s="12">
        <f t="shared" si="5"/>
        <v>3.2793558071020613E-2</v>
      </c>
      <c r="J35" s="58"/>
      <c r="K35" s="52">
        <f>PARAMETERS!$B$9*D35</f>
        <v>3.920834662352529</v>
      </c>
      <c r="L35" s="27">
        <f>L34+K34+PARAMETERS!$B$16</f>
        <v>838.69226523676843</v>
      </c>
      <c r="M35" s="43">
        <f>PARAMETERS!$B$17*L35</f>
        <v>1.5734031077035622</v>
      </c>
      <c r="N35" s="45">
        <f>MAX(PARAMETERS!$B$18,PARAMETERS!$B$18+PARAMETERS!$B$19*(M35-1))</f>
        <v>3.573403107703562E-2</v>
      </c>
      <c r="O35" s="14">
        <f t="shared" si="6"/>
        <v>2922.0508515447036</v>
      </c>
      <c r="P35" s="27">
        <f t="shared" si="7"/>
        <v>169.59449037115962</v>
      </c>
      <c r="Q35" s="45">
        <f t="shared" si="8"/>
        <v>2.184172649872201E-2</v>
      </c>
      <c r="R35" s="51">
        <f t="shared" si="0"/>
        <v>2.1841726498722012</v>
      </c>
      <c r="S35" s="69"/>
      <c r="T35" s="1"/>
      <c r="U35" s="1"/>
      <c r="V35" s="5"/>
      <c r="W35" s="1"/>
      <c r="X35" s="1"/>
      <c r="Y35" s="1"/>
      <c r="Z35" s="1"/>
      <c r="AA35" s="1"/>
      <c r="AB35" s="1"/>
    </row>
    <row r="36" spans="1:28" s="2" customFormat="1" ht="20.100000000000001" customHeight="1" x14ac:dyDescent="0.25">
      <c r="A36" s="6">
        <f t="shared" si="1"/>
        <v>2049</v>
      </c>
      <c r="B36" s="60"/>
      <c r="C36" s="27">
        <f t="shared" si="2"/>
        <v>431.23482544344949</v>
      </c>
      <c r="D36" s="50">
        <f>PARAMETERS!$B$12*C36</f>
        <v>26.135443966269666</v>
      </c>
      <c r="E36" s="54">
        <f t="shared" si="3"/>
        <v>-3.583572699647606E-2</v>
      </c>
      <c r="F36" s="65"/>
      <c r="G36" s="27">
        <f t="shared" si="4"/>
        <v>2555.993860534637</v>
      </c>
      <c r="H36" s="50">
        <f>PARAMETERS!$B$13*G36</f>
        <v>147.16328287926697</v>
      </c>
      <c r="I36" s="12">
        <f t="shared" si="5"/>
        <v>3.1965189712020003E-2</v>
      </c>
      <c r="J36" s="58"/>
      <c r="K36" s="52">
        <f>PARAMETERS!$B$9*D36</f>
        <v>3.780727434680105</v>
      </c>
      <c r="L36" s="27">
        <f>L35+K35+PARAMETERS!$B$16</f>
        <v>844.11309989912093</v>
      </c>
      <c r="M36" s="43">
        <f>PARAMETERS!$B$17*L36</f>
        <v>1.5835726996476165</v>
      </c>
      <c r="N36" s="45">
        <f>MAX(PARAMETERS!$B$18,PARAMETERS!$B$18+PARAMETERS!$B$19*(M36-1))</f>
        <v>3.5835726996476164E-2</v>
      </c>
      <c r="O36" s="14">
        <f t="shared" si="6"/>
        <v>2987.2286859780866</v>
      </c>
      <c r="P36" s="27">
        <f t="shared" si="7"/>
        <v>173.29872684553663</v>
      </c>
      <c r="Q36" s="45">
        <f t="shared" si="8"/>
        <v>2.1740030579281436E-2</v>
      </c>
      <c r="R36" s="51">
        <f t="shared" si="0"/>
        <v>2.1740030579281435</v>
      </c>
      <c r="S36" s="69"/>
      <c r="T36" s="1"/>
      <c r="U36" s="1"/>
      <c r="V36" s="5"/>
      <c r="W36" s="1"/>
      <c r="X36" s="1"/>
      <c r="Y36" s="1"/>
      <c r="Z36" s="1"/>
      <c r="AA36" s="1"/>
      <c r="AB36" s="1"/>
    </row>
    <row r="37" spans="1:28" s="2" customFormat="1" ht="20.100000000000001" customHeight="1" x14ac:dyDescent="0.25">
      <c r="A37" s="6">
        <f t="shared" si="1"/>
        <v>2050</v>
      </c>
      <c r="B37" s="60"/>
      <c r="C37" s="27">
        <f t="shared" si="2"/>
        <v>415.78121196748498</v>
      </c>
      <c r="D37" s="50">
        <f>PARAMETERS!$B$12*C37</f>
        <v>25.198861331362728</v>
      </c>
      <c r="E37" s="54">
        <f t="shared" si="3"/>
        <v>-3.5934794476898353E-2</v>
      </c>
      <c r="F37" s="65"/>
      <c r="G37" s="27">
        <f t="shared" si="4"/>
        <v>2637.6966891893853</v>
      </c>
      <c r="H37" s="50">
        <f>PARAMETERS!$B$13*G37</f>
        <v>151.86738513514641</v>
      </c>
      <c r="I37" s="12">
        <f t="shared" si="5"/>
        <v>3.1194321312728458E-2</v>
      </c>
      <c r="J37" s="58"/>
      <c r="K37" s="52">
        <f>PARAMETERS!$B$9*D37</f>
        <v>3.6452423184828215</v>
      </c>
      <c r="L37" s="27">
        <f>L36+K36+PARAMETERS!$B$16</f>
        <v>849.39382733380103</v>
      </c>
      <c r="M37" s="43">
        <f>PARAMETERS!$B$17*L37</f>
        <v>1.5934794476898386</v>
      </c>
      <c r="N37" s="45">
        <f>MAX(PARAMETERS!$B$18,PARAMETERS!$B$18+PARAMETERS!$B$19*(M37-1))</f>
        <v>3.5934794476898388E-2</v>
      </c>
      <c r="O37" s="14">
        <f t="shared" si="6"/>
        <v>3053.4779011568703</v>
      </c>
      <c r="P37" s="27">
        <f t="shared" si="7"/>
        <v>177.06624646650914</v>
      </c>
      <c r="Q37" s="45">
        <f t="shared" si="8"/>
        <v>2.164096309885934E-2</v>
      </c>
      <c r="R37" s="51">
        <f t="shared" si="0"/>
        <v>2.164096309885934</v>
      </c>
      <c r="S37" s="69"/>
      <c r="T37" s="1"/>
      <c r="U37" s="1"/>
      <c r="V37" s="5"/>
      <c r="W37" s="1"/>
      <c r="X37" s="1"/>
      <c r="Y37" s="1"/>
      <c r="Z37" s="1"/>
      <c r="AA37" s="1"/>
      <c r="AB37" s="1"/>
    </row>
    <row r="38" spans="1:28" s="2" customFormat="1" ht="20.100000000000001" customHeight="1" x14ac:dyDescent="0.25">
      <c r="A38" s="6">
        <f t="shared" si="1"/>
        <v>2051</v>
      </c>
      <c r="B38" s="60"/>
      <c r="C38" s="27">
        <f t="shared" si="2"/>
        <v>400.84019956807771</v>
      </c>
      <c r="D38" s="50">
        <f>PARAMETERS!$B$12*C38</f>
        <v>24.293345428368347</v>
      </c>
      <c r="E38" s="54">
        <f t="shared" si="3"/>
        <v>-3.6031320230018343E-2</v>
      </c>
      <c r="F38" s="65"/>
      <c r="G38" s="27">
        <f t="shared" si="4"/>
        <v>2719.9778472374787</v>
      </c>
      <c r="H38" s="50">
        <f>PARAMETERS!$B$13*G38</f>
        <v>156.60478514397604</v>
      </c>
      <c r="I38" s="12">
        <f t="shared" si="5"/>
        <v>3.0475887082744242E-2</v>
      </c>
      <c r="J38" s="58"/>
      <c r="K38" s="52">
        <f>PARAMETERS!$B$9*D38</f>
        <v>3.5142512849496486</v>
      </c>
      <c r="L38" s="27">
        <f>L37+K37+PARAMETERS!$B$16</f>
        <v>854.53906965228384</v>
      </c>
      <c r="M38" s="43">
        <f>PARAMETERS!$B$17*L38</f>
        <v>1.6031320230018373</v>
      </c>
      <c r="N38" s="45">
        <f>MAX(PARAMETERS!$B$18,PARAMETERS!$B$18+PARAMETERS!$B$19*(M38-1))</f>
        <v>3.6031320230018371E-2</v>
      </c>
      <c r="O38" s="14">
        <f t="shared" si="6"/>
        <v>3120.8180468055566</v>
      </c>
      <c r="P38" s="27">
        <f t="shared" si="7"/>
        <v>180.8981305723444</v>
      </c>
      <c r="Q38" s="45">
        <f t="shared" si="8"/>
        <v>2.154443734573936E-2</v>
      </c>
      <c r="R38" s="51">
        <f t="shared" si="0"/>
        <v>2.154443734573936</v>
      </c>
      <c r="S38" s="69"/>
      <c r="T38" s="1"/>
      <c r="U38" s="1"/>
      <c r="V38" s="5"/>
      <c r="W38" s="1"/>
      <c r="X38" s="1"/>
      <c r="Y38" s="1"/>
      <c r="Z38" s="1"/>
      <c r="AA38" s="1"/>
      <c r="AB38" s="1"/>
    </row>
    <row r="39" spans="1:28" s="2" customFormat="1" ht="20.100000000000001" customHeight="1" x14ac:dyDescent="0.25">
      <c r="A39" s="6">
        <f t="shared" si="1"/>
        <v>2052</v>
      </c>
      <c r="B39" s="60"/>
      <c r="C39" s="27">
        <f t="shared" si="2"/>
        <v>386.39739797637583</v>
      </c>
      <c r="D39" s="50">
        <f>PARAMETERS!$B$12*C39</f>
        <v>23.418024119780355</v>
      </c>
      <c r="E39" s="54">
        <f t="shared" si="3"/>
        <v>-3.612538856570683E-2</v>
      </c>
      <c r="F39" s="65"/>
      <c r="G39" s="27">
        <f t="shared" si="4"/>
        <v>2802.8715849774539</v>
      </c>
      <c r="H39" s="50">
        <f>PARAMETERS!$B$13*G39</f>
        <v>161.37745489264128</v>
      </c>
      <c r="I39" s="12">
        <f t="shared" si="5"/>
        <v>2.9805380436651478E-2</v>
      </c>
      <c r="J39" s="58"/>
      <c r="K39" s="52">
        <f>PARAMETERS!$B$9*D39</f>
        <v>3.3876281715328744</v>
      </c>
      <c r="L39" s="27">
        <f>L38+K38+PARAMETERS!$B$16</f>
        <v>859.55332093723348</v>
      </c>
      <c r="M39" s="43">
        <f>PARAMETERS!$B$17*L39</f>
        <v>1.6125388565706662</v>
      </c>
      <c r="N39" s="45">
        <f>MAX(PARAMETERS!$B$18,PARAMETERS!$B$18+PARAMETERS!$B$19*(M39-1))</f>
        <v>3.6125388565706663E-2</v>
      </c>
      <c r="O39" s="14">
        <f t="shared" si="6"/>
        <v>3189.2689829538299</v>
      </c>
      <c r="P39" s="27">
        <f t="shared" si="7"/>
        <v>184.79547901242165</v>
      </c>
      <c r="Q39" s="45">
        <f t="shared" si="8"/>
        <v>2.1450369010050929E-2</v>
      </c>
      <c r="R39" s="51">
        <f t="shared" si="0"/>
        <v>2.1450369010050929</v>
      </c>
      <c r="S39" s="69"/>
      <c r="T39" s="1"/>
      <c r="U39" s="1"/>
      <c r="V39" s="5"/>
      <c r="W39" s="1"/>
      <c r="X39" s="1"/>
      <c r="Y39" s="1"/>
      <c r="Z39" s="1"/>
      <c r="AA39" s="1"/>
      <c r="AB39" s="1"/>
    </row>
    <row r="40" spans="1:28" s="2" customFormat="1" ht="20.100000000000001" customHeight="1" x14ac:dyDescent="0.25">
      <c r="A40" s="6">
        <f t="shared" si="1"/>
        <v>2053</v>
      </c>
      <c r="B40" s="60"/>
      <c r="C40" s="27">
        <f t="shared" si="2"/>
        <v>372.43864183370124</v>
      </c>
      <c r="D40" s="50">
        <f>PARAMETERS!$B$12*C40</f>
        <v>22.572038899012195</v>
      </c>
      <c r="E40" s="54">
        <f t="shared" si="3"/>
        <v>-3.6217081426999732E-2</v>
      </c>
      <c r="F40" s="65"/>
      <c r="G40" s="27">
        <f t="shared" si="4"/>
        <v>2886.4122388827873</v>
      </c>
      <c r="H40" s="50">
        <f>PARAMETERS!$B$13*G40</f>
        <v>166.18737132961502</v>
      </c>
      <c r="I40" s="12">
        <f t="shared" si="5"/>
        <v>2.91787784179156E-2</v>
      </c>
      <c r="J40" s="58"/>
      <c r="K40" s="52">
        <f>PARAMETERS!$B$9*D40</f>
        <v>3.2652487875201146</v>
      </c>
      <c r="L40" s="27">
        <f>L39+K39+PARAMETERS!$B$16</f>
        <v>864.4409491087664</v>
      </c>
      <c r="M40" s="43">
        <f>PARAMETERS!$B$17*L40</f>
        <v>1.6217081426999693</v>
      </c>
      <c r="N40" s="45">
        <f>MAX(PARAMETERS!$B$18,PARAMETERS!$B$18+PARAMETERS!$B$19*(M40-1))</f>
        <v>3.6217081426999691E-2</v>
      </c>
      <c r="O40" s="14">
        <f t="shared" si="6"/>
        <v>3258.8508807164885</v>
      </c>
      <c r="P40" s="27">
        <f t="shared" si="7"/>
        <v>188.75941022862722</v>
      </c>
      <c r="Q40" s="45">
        <f t="shared" si="8"/>
        <v>2.1358676148757843E-2</v>
      </c>
      <c r="R40" s="51">
        <f t="shared" si="0"/>
        <v>2.1358676148757842</v>
      </c>
      <c r="S40" s="69"/>
      <c r="T40" s="1"/>
      <c r="U40" s="1"/>
      <c r="V40" s="5"/>
      <c r="W40" s="1"/>
      <c r="X40" s="1"/>
      <c r="Y40" s="1"/>
      <c r="Z40" s="1"/>
      <c r="AA40" s="1"/>
      <c r="AB40" s="1"/>
    </row>
    <row r="41" spans="1:28" s="2" customFormat="1" ht="20.100000000000001" customHeight="1" x14ac:dyDescent="0.25">
      <c r="A41" s="6">
        <f t="shared" si="1"/>
        <v>2054</v>
      </c>
      <c r="B41" s="60"/>
      <c r="C41" s="27">
        <f t="shared" si="2"/>
        <v>358.95000121584889</v>
      </c>
      <c r="D41" s="50">
        <f>PARAMETERS!$B$12*C41</f>
        <v>21.754545528233265</v>
      </c>
      <c r="E41" s="54">
        <f t="shared" si="3"/>
        <v>-3.6306478427091761E-2</v>
      </c>
      <c r="F41" s="65"/>
      <c r="G41" s="27">
        <f t="shared" si="4"/>
        <v>2970.634222023908</v>
      </c>
      <c r="H41" s="50">
        <f>PARAMETERS!$B$13*G41</f>
        <v>171.03651581349772</v>
      </c>
      <c r="I41" s="12">
        <f t="shared" si="5"/>
        <v>2.859247813659499E-2</v>
      </c>
      <c r="J41" s="58"/>
      <c r="K41" s="52">
        <f>PARAMETERS!$B$9*D41</f>
        <v>3.1469910063030864</v>
      </c>
      <c r="L41" s="27">
        <f>L40+K40+PARAMETERS!$B$16</f>
        <v>869.20619789628654</v>
      </c>
      <c r="M41" s="43">
        <f>PARAMETERS!$B$17*L41</f>
        <v>1.6306478427091833</v>
      </c>
      <c r="N41" s="45">
        <f>MAX(PARAMETERS!$B$18,PARAMETERS!$B$18+PARAMETERS!$B$19*(M41-1))</f>
        <v>3.630647842709183E-2</v>
      </c>
      <c r="O41" s="14">
        <f t="shared" si="6"/>
        <v>3329.5842232397567</v>
      </c>
      <c r="P41" s="27">
        <f t="shared" si="7"/>
        <v>192.79106134173099</v>
      </c>
      <c r="Q41" s="45">
        <f t="shared" si="8"/>
        <v>2.1269279148665738E-2</v>
      </c>
      <c r="R41" s="51">
        <f t="shared" si="0"/>
        <v>2.1269279148665738</v>
      </c>
      <c r="S41" s="69"/>
      <c r="T41" s="1"/>
      <c r="U41" s="1"/>
      <c r="V41" s="5"/>
      <c r="W41" s="1"/>
      <c r="X41" s="1"/>
      <c r="Y41" s="1"/>
      <c r="Z41" s="1"/>
      <c r="AA41" s="1"/>
      <c r="AB41" s="1"/>
    </row>
    <row r="42" spans="1:28" s="2" customFormat="1" ht="20.100000000000001" customHeight="1" x14ac:dyDescent="0.25">
      <c r="A42" s="6">
        <f t="shared" si="1"/>
        <v>2055</v>
      </c>
      <c r="B42" s="60"/>
      <c r="C42" s="27">
        <f t="shared" si="2"/>
        <v>345.91779074030109</v>
      </c>
      <c r="D42" s="50">
        <f>PARAMETERS!$B$12*C42</f>
        <v>20.964714590321279</v>
      </c>
      <c r="E42" s="54">
        <f t="shared" si="3"/>
        <v>-3.6393656888058512E-2</v>
      </c>
      <c r="F42" s="65"/>
      <c r="G42" s="27">
        <f t="shared" si="4"/>
        <v>3055.5720160689475</v>
      </c>
      <c r="H42" s="50">
        <f>PARAMETERS!$B$13*G42</f>
        <v>175.92687365245453</v>
      </c>
      <c r="I42" s="12">
        <f t="shared" si="5"/>
        <v>2.8043243046665021E-2</v>
      </c>
      <c r="J42" s="58"/>
      <c r="K42" s="52">
        <f>PARAMETERS!$B$9*D42</f>
        <v>3.0327348452224916</v>
      </c>
      <c r="L42" s="27">
        <f>L41+K41+PARAMETERS!$B$16</f>
        <v>873.85318890258964</v>
      </c>
      <c r="M42" s="43">
        <f>PARAMETERS!$B$17*L42</f>
        <v>1.6393656888058368</v>
      </c>
      <c r="N42" s="45">
        <f>MAX(PARAMETERS!$B$18,PARAMETERS!$B$18+PARAMETERS!$B$19*(M42-1))</f>
        <v>3.6393656888058366E-2</v>
      </c>
      <c r="O42" s="14">
        <f t="shared" si="6"/>
        <v>3401.4898068092484</v>
      </c>
      <c r="P42" s="27">
        <f t="shared" si="7"/>
        <v>196.89158824277581</v>
      </c>
      <c r="Q42" s="45">
        <f t="shared" si="8"/>
        <v>2.118210068769914E-2</v>
      </c>
      <c r="R42" s="51">
        <f t="shared" si="0"/>
        <v>2.1182100687699141</v>
      </c>
      <c r="S42" s="69"/>
      <c r="T42" s="1"/>
      <c r="U42" s="1"/>
      <c r="V42" s="5"/>
      <c r="W42" s="1"/>
      <c r="X42" s="1"/>
      <c r="Y42" s="1"/>
      <c r="Z42" s="1"/>
      <c r="AA42" s="1"/>
      <c r="AB42" s="1"/>
    </row>
    <row r="43" spans="1:28" s="2" customFormat="1" ht="20.100000000000001" customHeight="1" x14ac:dyDescent="0.25">
      <c r="A43" s="6">
        <f t="shared" si="1"/>
        <v>2056</v>
      </c>
      <c r="B43" s="60"/>
      <c r="C43" s="27">
        <f t="shared" si="2"/>
        <v>333.32857735262337</v>
      </c>
      <c r="D43" s="50">
        <f>PARAMETERS!$B$12*C43</f>
        <v>20.201731960765052</v>
      </c>
      <c r="E43" s="54">
        <f t="shared" si="3"/>
        <v>-3.6478691881076407E-2</v>
      </c>
      <c r="F43" s="65"/>
      <c r="G43" s="27">
        <f t="shared" si="4"/>
        <v>3141.2601647621573</v>
      </c>
      <c r="H43" s="50">
        <f>PARAMETERS!$B$13*G43</f>
        <v>180.86043372873024</v>
      </c>
      <c r="I43" s="12">
        <f t="shared" si="5"/>
        <v>2.7528157327072256E-2</v>
      </c>
      <c r="J43" s="58"/>
      <c r="K43" s="52">
        <f>PARAMETERS!$B$9*D43</f>
        <v>2.922362533833005</v>
      </c>
      <c r="L43" s="27">
        <f>L42+K42+PARAMETERS!$B$16</f>
        <v>878.38592374781217</v>
      </c>
      <c r="M43" s="43">
        <f>PARAMETERS!$B$17*L43</f>
        <v>1.6478691881076408</v>
      </c>
      <c r="N43" s="45">
        <f>MAX(PARAMETERS!$B$18,PARAMETERS!$B$18+PARAMETERS!$B$19*(M43-1))</f>
        <v>3.6478691881076407E-2</v>
      </c>
      <c r="O43" s="14">
        <f t="shared" si="6"/>
        <v>3474.5887421147809</v>
      </c>
      <c r="P43" s="27">
        <f t="shared" si="7"/>
        <v>201.06216568949529</v>
      </c>
      <c r="Q43" s="45">
        <f t="shared" si="8"/>
        <v>2.1097065694681311E-2</v>
      </c>
      <c r="R43" s="51">
        <f t="shared" si="0"/>
        <v>2.109706569468131</v>
      </c>
      <c r="S43" s="69"/>
      <c r="T43" s="1"/>
      <c r="U43" s="1"/>
      <c r="V43" s="5"/>
      <c r="W43" s="1"/>
      <c r="X43" s="1"/>
      <c r="Y43" s="1"/>
      <c r="Z43" s="1"/>
      <c r="AA43" s="1"/>
      <c r="AB43" s="1"/>
    </row>
    <row r="44" spans="1:28" s="2" customFormat="1" ht="20.100000000000001" customHeight="1" x14ac:dyDescent="0.25">
      <c r="A44" s="6">
        <f t="shared" si="1"/>
        <v>2057</v>
      </c>
      <c r="B44" s="60"/>
      <c r="C44" s="27">
        <f t="shared" si="2"/>
        <v>321.16918688421947</v>
      </c>
      <c r="D44" s="50">
        <f>PARAMETERS!$B$12*C44</f>
        <v>19.46479920510421</v>
      </c>
      <c r="E44" s="54">
        <f t="shared" si="3"/>
        <v>-3.6561656267926401E-2</v>
      </c>
      <c r="F44" s="65"/>
      <c r="G44" s="27">
        <f t="shared" si="4"/>
        <v>3227.7332687829949</v>
      </c>
      <c r="H44" s="50">
        <f>PARAMETERS!$B$13*G44</f>
        <v>185.83918820265725</v>
      </c>
      <c r="I44" s="12">
        <f t="shared" si="5"/>
        <v>2.7044586971983794E-2</v>
      </c>
      <c r="J44" s="58"/>
      <c r="K44" s="52">
        <f>PARAMETERS!$B$9*D44</f>
        <v>2.815758571396509</v>
      </c>
      <c r="L44" s="27">
        <f>L43+K43+PARAMETERS!$B$16</f>
        <v>882.80828628164522</v>
      </c>
      <c r="M44" s="43">
        <f>PARAMETERS!$B$17*L44</f>
        <v>1.6561656267926459</v>
      </c>
      <c r="N44" s="45">
        <f>MAX(PARAMETERS!$B$18,PARAMETERS!$B$18+PARAMETERS!$B$19*(M44-1))</f>
        <v>3.6561656267926457E-2</v>
      </c>
      <c r="O44" s="14">
        <f t="shared" si="6"/>
        <v>3548.9024556672143</v>
      </c>
      <c r="P44" s="27">
        <f t="shared" si="7"/>
        <v>205.30398740776147</v>
      </c>
      <c r="Q44" s="45">
        <f t="shared" si="8"/>
        <v>2.1014101307831188E-2</v>
      </c>
      <c r="R44" s="51">
        <f t="shared" si="0"/>
        <v>2.101410130783119</v>
      </c>
      <c r="S44" s="69"/>
      <c r="T44" s="1"/>
      <c r="U44" s="6"/>
      <c r="V44" s="13"/>
      <c r="W44" s="6"/>
      <c r="X44" s="1"/>
      <c r="Y44" s="1"/>
      <c r="Z44" s="1"/>
      <c r="AA44" s="1"/>
      <c r="AB44" s="1"/>
    </row>
    <row r="45" spans="1:28" s="2" customFormat="1" ht="20.100000000000001" customHeight="1" x14ac:dyDescent="0.25">
      <c r="A45" s="6">
        <f t="shared" si="1"/>
        <v>2058</v>
      </c>
      <c r="B45" s="60"/>
      <c r="C45" s="27">
        <f t="shared" si="2"/>
        <v>309.42670946950921</v>
      </c>
      <c r="D45" s="50">
        <f>PARAMETERS!$B$12*C45</f>
        <v>18.753133907242983</v>
      </c>
      <c r="E45" s="54">
        <f t="shared" si="3"/>
        <v>-3.6642620743572614E-2</v>
      </c>
      <c r="F45" s="65"/>
      <c r="G45" s="27">
        <f t="shared" si="4"/>
        <v>3315.0259818929617</v>
      </c>
      <c r="H45" s="50">
        <f>PARAMETERS!$B$13*G45</f>
        <v>190.86513229080688</v>
      </c>
      <c r="I45" s="12">
        <f t="shared" si="5"/>
        <v>2.6590146463383785E-2</v>
      </c>
      <c r="J45" s="58"/>
      <c r="K45" s="52">
        <f>PARAMETERS!$B$9*D45</f>
        <v>2.7128097743756423</v>
      </c>
      <c r="L45" s="27">
        <f>L44+K44+PARAMETERS!$B$16</f>
        <v>887.12404485304171</v>
      </c>
      <c r="M45" s="43">
        <f>PARAMETERS!$B$17*L45</f>
        <v>1.6642620743572558</v>
      </c>
      <c r="N45" s="45">
        <f>MAX(PARAMETERS!$B$18,PARAMETERS!$B$18+PARAMETERS!$B$19*(M45-1))</f>
        <v>3.6642620743572558E-2</v>
      </c>
      <c r="O45" s="14">
        <f t="shared" si="6"/>
        <v>3624.4526913624709</v>
      </c>
      <c r="P45" s="27">
        <f t="shared" si="7"/>
        <v>209.61826619804987</v>
      </c>
      <c r="Q45" s="45">
        <f t="shared" si="8"/>
        <v>2.0933136832184934E-2</v>
      </c>
      <c r="R45" s="51">
        <f t="shared" si="0"/>
        <v>2.0933136832184935</v>
      </c>
      <c r="S45" s="69"/>
      <c r="T45" s="1"/>
      <c r="U45" s="6"/>
      <c r="V45" s="13"/>
      <c r="W45" s="6"/>
      <c r="X45" s="6"/>
      <c r="Y45" s="1"/>
      <c r="Z45" s="1"/>
      <c r="AA45" s="1"/>
      <c r="AB45" s="1"/>
    </row>
    <row r="46" spans="1:28" s="2" customFormat="1" ht="20.100000000000001" customHeight="1" x14ac:dyDescent="0.25">
      <c r="A46" s="6">
        <f t="shared" si="1"/>
        <v>2059</v>
      </c>
      <c r="B46" s="60"/>
      <c r="C46" s="27">
        <f t="shared" si="2"/>
        <v>298.08850390648638</v>
      </c>
      <c r="D46" s="50">
        <f>PARAMETERS!$B$12*C46</f>
        <v>18.065969933726446</v>
      </c>
      <c r="E46" s="54">
        <f t="shared" si="3"/>
        <v>-3.6721653879633213E-2</v>
      </c>
      <c r="F46" s="65"/>
      <c r="G46" s="27">
        <f t="shared" si="4"/>
        <v>3403.1730082814183</v>
      </c>
      <c r="H46" s="50">
        <f>PARAMETERS!$B$13*G46</f>
        <v>195.94026411317256</v>
      </c>
      <c r="I46" s="12">
        <f t="shared" si="5"/>
        <v>2.6162670110398179E-2</v>
      </c>
      <c r="J46" s="58"/>
      <c r="K46" s="52">
        <f>PARAMETERS!$B$9*D46</f>
        <v>2.6134053146637388</v>
      </c>
      <c r="L46" s="27">
        <f>L45+K45+PARAMETERS!$B$16</f>
        <v>891.33685462741732</v>
      </c>
      <c r="M46" s="43">
        <f>PARAMETERS!$B$17*L46</f>
        <v>1.6721653879633438</v>
      </c>
      <c r="N46" s="45">
        <f>MAX(PARAMETERS!$B$18,PARAMETERS!$B$18+PARAMETERS!$B$19*(M46-1))</f>
        <v>3.6721653879633435E-2</v>
      </c>
      <c r="O46" s="14">
        <f t="shared" si="6"/>
        <v>3701.2615121879048</v>
      </c>
      <c r="P46" s="27">
        <f t="shared" si="7"/>
        <v>214.00623404689901</v>
      </c>
      <c r="Q46" s="45">
        <f t="shared" si="8"/>
        <v>2.085410369612414E-2</v>
      </c>
      <c r="R46" s="51">
        <f t="shared" si="0"/>
        <v>2.085410369612414</v>
      </c>
      <c r="S46" s="69"/>
      <c r="T46" s="1"/>
      <c r="U46" s="6"/>
      <c r="V46" s="13"/>
      <c r="W46" s="6"/>
      <c r="X46" s="6"/>
      <c r="Y46" s="6"/>
      <c r="Z46" s="1"/>
      <c r="AA46" s="1"/>
      <c r="AB46" s="1"/>
    </row>
    <row r="47" spans="1:28" s="2" customFormat="1" ht="20.100000000000001" customHeight="1" x14ac:dyDescent="0.25">
      <c r="A47" s="6">
        <f t="shared" si="1"/>
        <v>2060</v>
      </c>
      <c r="B47" s="60"/>
      <c r="C47" s="27">
        <f t="shared" si="2"/>
        <v>287.14220104053464</v>
      </c>
      <c r="D47" s="50">
        <f>PARAMETERS!$B$12*C47</f>
        <v>17.402557638820284</v>
      </c>
      <c r="E47" s="54">
        <f t="shared" si="3"/>
        <v>-3.6798822168570999E-2</v>
      </c>
      <c r="F47" s="65"/>
      <c r="G47" s="27">
        <f t="shared" si="4"/>
        <v>3492.2091010256963</v>
      </c>
      <c r="H47" s="50">
        <f>PARAMETERS!$B$13*G47</f>
        <v>201.06658460450979</v>
      </c>
      <c r="I47" s="12">
        <f t="shared" si="5"/>
        <v>2.5760187307454947E-2</v>
      </c>
      <c r="J47" s="58"/>
      <c r="K47" s="52">
        <f>PARAMETERS!$B$9*D47</f>
        <v>2.5174367492514631</v>
      </c>
      <c r="L47" s="27">
        <f>L46+K46+PARAMETERS!$B$16</f>
        <v>895.45025994208106</v>
      </c>
      <c r="M47" s="43">
        <f>PARAMETERS!$B$17*L47</f>
        <v>1.6798822168570851</v>
      </c>
      <c r="N47" s="45">
        <f>MAX(PARAMETERS!$B$18,PARAMETERS!$B$18+PARAMETERS!$B$19*(M47-1))</f>
        <v>3.6798822168570847E-2</v>
      </c>
      <c r="O47" s="14">
        <f t="shared" si="6"/>
        <v>3779.3513020662308</v>
      </c>
      <c r="P47" s="27">
        <f t="shared" si="7"/>
        <v>218.46914224333005</v>
      </c>
      <c r="Q47" s="45">
        <f t="shared" si="8"/>
        <v>2.0776935407186715E-2</v>
      </c>
      <c r="R47" s="51">
        <f t="shared" si="0"/>
        <v>2.0776935407186716</v>
      </c>
      <c r="S47" s="69"/>
      <c r="T47" s="1"/>
      <c r="U47" s="1"/>
      <c r="V47" s="5"/>
      <c r="W47" s="1"/>
      <c r="X47" s="6"/>
      <c r="Y47" s="6"/>
      <c r="Z47" s="1"/>
      <c r="AA47" s="1"/>
      <c r="AB47" s="1"/>
    </row>
    <row r="48" spans="1:28" s="2" customFormat="1" ht="20.100000000000001" customHeight="1" x14ac:dyDescent="0.25">
      <c r="A48" s="6">
        <f t="shared" si="1"/>
        <v>2061</v>
      </c>
      <c r="B48" s="60"/>
      <c r="C48" s="27">
        <f t="shared" si="2"/>
        <v>276.575706247352</v>
      </c>
      <c r="D48" s="50">
        <f>PARAMETERS!$B$12*C48</f>
        <v>16.762164014991029</v>
      </c>
      <c r="E48" s="54">
        <f t="shared" si="3"/>
        <v>-3.6874190068434502E-2</v>
      </c>
      <c r="F48" s="65"/>
      <c r="G48" s="27">
        <f t="shared" si="4"/>
        <v>3582.1690615849175</v>
      </c>
      <c r="H48" s="50">
        <f>PARAMETERS!$B$13*G48</f>
        <v>206.24609748519219</v>
      </c>
      <c r="I48" s="12">
        <f t="shared" si="5"/>
        <v>2.538090109733937E-2</v>
      </c>
      <c r="J48" s="58"/>
      <c r="K48" s="52">
        <f>PARAMETERS!$B$9*D48</f>
        <v>2.4247980419951332</v>
      </c>
      <c r="L48" s="27">
        <f>L47+K47+PARAMETERS!$B$16</f>
        <v>899.46769669133255</v>
      </c>
      <c r="M48" s="43">
        <f>PARAMETERS!$B$17*L48</f>
        <v>1.6874190068434458</v>
      </c>
      <c r="N48" s="45">
        <f>MAX(PARAMETERS!$B$18,PARAMETERS!$B$18+PARAMETERS!$B$19*(M48-1))</f>
        <v>3.6874190068434454E-2</v>
      </c>
      <c r="O48" s="14">
        <f t="shared" si="6"/>
        <v>3858.7447678322696</v>
      </c>
      <c r="P48" s="27">
        <f t="shared" si="7"/>
        <v>223.00826150018321</v>
      </c>
      <c r="Q48" s="45">
        <f t="shared" si="8"/>
        <v>2.070156750732325E-2</v>
      </c>
      <c r="R48" s="51">
        <f t="shared" si="0"/>
        <v>2.0701567507323251</v>
      </c>
      <c r="S48" s="69"/>
      <c r="T48" s="1"/>
      <c r="U48" s="1"/>
      <c r="V48" s="5"/>
      <c r="W48" s="1"/>
      <c r="X48" s="1"/>
      <c r="Y48" s="6"/>
      <c r="Z48" s="1"/>
      <c r="AA48" s="1"/>
      <c r="AB48" s="1"/>
    </row>
    <row r="49" spans="1:28" s="2" customFormat="1" ht="20.100000000000001" customHeight="1" x14ac:dyDescent="0.25">
      <c r="A49" s="6">
        <f t="shared" si="1"/>
        <v>2062</v>
      </c>
      <c r="B49" s="60"/>
      <c r="C49" s="27">
        <f t="shared" si="2"/>
        <v>266.37720108687563</v>
      </c>
      <c r="D49" s="50">
        <f>PARAMETERS!$B$12*C49</f>
        <v>16.144072793143977</v>
      </c>
      <c r="E49" s="54">
        <f t="shared" si="3"/>
        <v>-3.6947820048014939E-2</v>
      </c>
      <c r="F49" s="65"/>
      <c r="G49" s="27">
        <f t="shared" si="4"/>
        <v>3673.0877402509532</v>
      </c>
      <c r="H49" s="50">
        <f>PARAMETERS!$B$13*G49</f>
        <v>211.48080928717607</v>
      </c>
      <c r="I49" s="12">
        <f t="shared" si="5"/>
        <v>2.5023169532747944E-2</v>
      </c>
      <c r="J49" s="58"/>
      <c r="K49" s="52">
        <f>PARAMETERS!$B$9*D49</f>
        <v>2.335385578117037</v>
      </c>
      <c r="L49" s="27">
        <f>L48+K48+PARAMETERS!$B$16</f>
        <v>903.39249473332768</v>
      </c>
      <c r="M49" s="43">
        <f>PARAMETERS!$B$17*L49</f>
        <v>1.6947820048015119</v>
      </c>
      <c r="N49" s="45">
        <f>MAX(PARAMETERS!$B$18,PARAMETERS!$B$18+PARAMETERS!$B$19*(M49-1))</f>
        <v>3.6947820048015119E-2</v>
      </c>
      <c r="O49" s="14">
        <f t="shared" si="6"/>
        <v>3939.4649413378288</v>
      </c>
      <c r="P49" s="27">
        <f t="shared" si="7"/>
        <v>227.62488208032005</v>
      </c>
      <c r="Q49" s="45">
        <f t="shared" si="8"/>
        <v>2.0627937527742481E-2</v>
      </c>
      <c r="R49" s="51">
        <f t="shared" si="0"/>
        <v>2.0627937527742479</v>
      </c>
      <c r="S49" s="69"/>
      <c r="T49" s="1"/>
      <c r="U49" s="1"/>
      <c r="V49" s="5"/>
      <c r="W49" s="1"/>
      <c r="X49" s="1"/>
      <c r="Y49" s="1"/>
      <c r="Z49" s="1"/>
      <c r="AA49" s="1"/>
      <c r="AB49" s="1"/>
    </row>
    <row r="50" spans="1:28" s="2" customFormat="1" ht="20.100000000000001" customHeight="1" x14ac:dyDescent="0.25">
      <c r="A50" s="6">
        <f t="shared" si="1"/>
        <v>2063</v>
      </c>
      <c r="B50" s="60"/>
      <c r="C50" s="27">
        <f t="shared" si="2"/>
        <v>256.53514419622383</v>
      </c>
      <c r="D50" s="50">
        <f>PARAMETERS!$B$12*C50</f>
        <v>15.547584496740839</v>
      </c>
      <c r="E50" s="54">
        <f t="shared" si="3"/>
        <v>-3.7019772632270194E-2</v>
      </c>
      <c r="F50" s="65"/>
      <c r="G50" s="27">
        <f t="shared" si="4"/>
        <v>3765.0000374839105</v>
      </c>
      <c r="H50" s="50">
        <f>PARAMETERS!$B$13*G50</f>
        <v>216.77272943089181</v>
      </c>
      <c r="I50" s="12">
        <f t="shared" si="5"/>
        <v>2.4685489416781038E-2</v>
      </c>
      <c r="J50" s="58"/>
      <c r="K50" s="52">
        <f>PARAMETERS!$B$9*D50</f>
        <v>2.2490981720340391</v>
      </c>
      <c r="L50" s="27">
        <f>L49+K49+PARAMETERS!$B$16</f>
        <v>907.22788031144466</v>
      </c>
      <c r="M50" s="43">
        <f>PARAMETERS!$B$17*L50</f>
        <v>1.7019772632270167</v>
      </c>
      <c r="N50" s="45">
        <f>MAX(PARAMETERS!$B$18,PARAMETERS!$B$18+PARAMETERS!$B$19*(M50-1))</f>
        <v>3.7019772632270166E-2</v>
      </c>
      <c r="O50" s="14">
        <f t="shared" si="6"/>
        <v>4021.5351816801344</v>
      </c>
      <c r="P50" s="27">
        <f t="shared" si="7"/>
        <v>232.32031392763264</v>
      </c>
      <c r="Q50" s="45">
        <f t="shared" si="8"/>
        <v>2.0555984943487392E-2</v>
      </c>
      <c r="R50" s="51">
        <f t="shared" si="0"/>
        <v>2.0555984943487391</v>
      </c>
      <c r="S50" s="69"/>
      <c r="T50" s="1"/>
      <c r="U50" s="1"/>
      <c r="V50" s="5"/>
      <c r="W50" s="1"/>
      <c r="X50" s="1"/>
      <c r="Y50" s="1"/>
      <c r="Z50" s="1"/>
      <c r="AA50" s="1"/>
      <c r="AB50" s="1"/>
    </row>
    <row r="51" spans="1:28" s="2" customFormat="1" ht="20.100000000000001" customHeight="1" x14ac:dyDescent="0.25">
      <c r="A51" s="6">
        <f t="shared" si="1"/>
        <v>2064</v>
      </c>
      <c r="B51" s="60"/>
      <c r="C51" s="27">
        <f t="shared" si="2"/>
        <v>247.03827148589298</v>
      </c>
      <c r="D51" s="50">
        <f>PARAMETERS!$B$12*C51</f>
        <v>14.972016453690484</v>
      </c>
      <c r="E51" s="54">
        <f t="shared" si="3"/>
        <v>-3.7090106447895649E-2</v>
      </c>
      <c r="F51" s="65"/>
      <c r="G51" s="27">
        <f t="shared" si="4"/>
        <v>3857.9409060633998</v>
      </c>
      <c r="H51" s="50">
        <f>PARAMETERS!$B$13*G51</f>
        <v>222.12387034910483</v>
      </c>
      <c r="I51" s="12">
        <f t="shared" si="5"/>
        <v>2.4366482073239801E-2</v>
      </c>
      <c r="J51" s="58"/>
      <c r="K51" s="52">
        <f>PARAMETERS!$B$9*D51</f>
        <v>2.1658370690776847</v>
      </c>
      <c r="L51" s="27">
        <f>L50+K50+PARAMETERS!$B$16</f>
        <v>910.97697848347866</v>
      </c>
      <c r="M51" s="43">
        <f>PARAMETERS!$B$17*L51</f>
        <v>1.7090106447895601</v>
      </c>
      <c r="N51" s="45">
        <f>MAX(PARAMETERS!$B$18,PARAMETERS!$B$18+PARAMETERS!$B$19*(M51-1))</f>
        <v>3.70901064478956E-2</v>
      </c>
      <c r="O51" s="14">
        <f t="shared" si="6"/>
        <v>4104.9791775492931</v>
      </c>
      <c r="P51" s="27">
        <f t="shared" si="7"/>
        <v>237.09588680279532</v>
      </c>
      <c r="Q51" s="45">
        <f t="shared" si="8"/>
        <v>2.0485651127861836E-2</v>
      </c>
      <c r="R51" s="51">
        <f t="shared" si="0"/>
        <v>2.0485651127861835</v>
      </c>
      <c r="S51" s="69"/>
      <c r="T51" s="1"/>
      <c r="U51" s="1"/>
      <c r="V51" s="5"/>
      <c r="W51" s="1"/>
      <c r="X51" s="1"/>
      <c r="Y51" s="1"/>
      <c r="Z51" s="1"/>
      <c r="AA51" s="1"/>
      <c r="AB51" s="1"/>
    </row>
    <row r="52" spans="1:28" s="2" customFormat="1" ht="20.100000000000001" customHeight="1" x14ac:dyDescent="0.25">
      <c r="A52" s="6">
        <f t="shared" si="1"/>
        <v>2065</v>
      </c>
      <c r="B52" s="60"/>
      <c r="C52" s="27">
        <f t="shared" si="2"/>
        <v>237.87559569977708</v>
      </c>
      <c r="D52" s="50">
        <f>PARAMETERS!$B$12*C52</f>
        <v>14.416702769683459</v>
      </c>
      <c r="E52" s="54">
        <f t="shared" si="3"/>
        <v>-3.7158878268930426E-2</v>
      </c>
      <c r="F52" s="65"/>
      <c r="G52" s="27">
        <f t="shared" si="4"/>
        <v>3951.9453539906126</v>
      </c>
      <c r="H52" s="50">
        <f>PARAMETERS!$B$13*G52</f>
        <v>227.53624765400494</v>
      </c>
      <c r="I52" s="12">
        <f t="shared" si="5"/>
        <v>2.4064880855007766E-2</v>
      </c>
      <c r="J52" s="58"/>
      <c r="K52" s="52">
        <f>PARAMETERS!$B$9*D52</f>
        <v>2.0855059416367947</v>
      </c>
      <c r="L52" s="27">
        <f>L51+K51+PARAMETERS!$B$16</f>
        <v>914.64281555255639</v>
      </c>
      <c r="M52" s="43">
        <f>PARAMETERS!$B$17*L52</f>
        <v>1.7158878268930502</v>
      </c>
      <c r="N52" s="45">
        <f>MAX(PARAMETERS!$B$18,PARAMETERS!$B$18+PARAMETERS!$B$19*(M52-1))</f>
        <v>3.7158878268930502E-2</v>
      </c>
      <c r="O52" s="14">
        <f t="shared" si="6"/>
        <v>4189.8209496903901</v>
      </c>
      <c r="P52" s="27">
        <f t="shared" si="7"/>
        <v>241.95295042368841</v>
      </c>
      <c r="Q52" s="45">
        <f t="shared" si="8"/>
        <v>2.0416879306826959E-2</v>
      </c>
      <c r="R52" s="51">
        <f t="shared" si="0"/>
        <v>2.0416879306826958</v>
      </c>
      <c r="S52" s="69"/>
      <c r="T52" s="1"/>
      <c r="U52" s="1"/>
      <c r="V52" s="5"/>
      <c r="W52" s="1"/>
      <c r="X52" s="1"/>
      <c r="Y52" s="1"/>
      <c r="Z52" s="1"/>
      <c r="AA52" s="1"/>
      <c r="AB52" s="1"/>
    </row>
    <row r="53" spans="1:28" s="2" customFormat="1" ht="20.100000000000001" customHeight="1" x14ac:dyDescent="0.25">
      <c r="A53" s="6">
        <f t="shared" si="1"/>
        <v>2066</v>
      </c>
      <c r="B53" s="60"/>
      <c r="C53" s="27">
        <f t="shared" si="2"/>
        <v>229.03640539601975</v>
      </c>
      <c r="D53" s="50">
        <f>PARAMETERS!$B$12*C53</f>
        <v>13.880994266425439</v>
      </c>
      <c r="E53" s="54">
        <f t="shared" si="3"/>
        <v>-3.7226143062289128E-2</v>
      </c>
      <c r="F53" s="65"/>
      <c r="G53" s="27">
        <f t="shared" si="4"/>
        <v>4047.0484480798978</v>
      </c>
      <c r="H53" s="50">
        <f>PARAMETERS!$B$13*G53</f>
        <v>233.01188034399411</v>
      </c>
      <c r="I53" s="12">
        <f t="shared" si="5"/>
        <v>2.3779520145809353E-2</v>
      </c>
      <c r="J53" s="58"/>
      <c r="K53" s="52">
        <f>PARAMETERS!$B$9*D53</f>
        <v>2.0080108802223822</v>
      </c>
      <c r="L53" s="27">
        <f>L52+K52+PARAMETERS!$B$16</f>
        <v>918.22832149419321</v>
      </c>
      <c r="M53" s="43">
        <f>PARAMETERS!$B$17*L53</f>
        <v>1.7226143062289103</v>
      </c>
      <c r="N53" s="45">
        <f>MAX(PARAMETERS!$B$18,PARAMETERS!$B$18+PARAMETERS!$B$19*(M53-1))</f>
        <v>3.7226143062289101E-2</v>
      </c>
      <c r="O53" s="14">
        <f t="shared" si="6"/>
        <v>4276.084853475917</v>
      </c>
      <c r="P53" s="27">
        <f t="shared" si="7"/>
        <v>246.89287461041954</v>
      </c>
      <c r="Q53" s="45">
        <f t="shared" si="8"/>
        <v>2.0349614513468589E-2</v>
      </c>
      <c r="R53" s="51">
        <f t="shared" si="0"/>
        <v>2.034961451346859</v>
      </c>
      <c r="S53" s="69"/>
      <c r="T53" s="6"/>
      <c r="U53" s="6"/>
      <c r="V53" s="13"/>
      <c r="W53" s="6"/>
      <c r="X53" s="1"/>
      <c r="Y53" s="1"/>
      <c r="Z53" s="1"/>
      <c r="AA53" s="1"/>
      <c r="AB53" s="1"/>
    </row>
    <row r="54" spans="1:28" s="2" customFormat="1" ht="20.100000000000001" customHeight="1" x14ac:dyDescent="0.25">
      <c r="A54" s="6">
        <f t="shared" si="1"/>
        <v>2067</v>
      </c>
      <c r="B54" s="60"/>
      <c r="C54" s="27">
        <f t="shared" si="2"/>
        <v>220.51026340227506</v>
      </c>
      <c r="D54" s="50">
        <f>PARAMETERS!$B$12*C54</f>
        <v>13.364258388016671</v>
      </c>
      <c r="E54" s="54">
        <f t="shared" si="3"/>
        <v>-3.7291954033125269E-2</v>
      </c>
      <c r="F54" s="65"/>
      <c r="G54" s="27">
        <f t="shared" si="4"/>
        <v>4143.2853181820801</v>
      </c>
      <c r="H54" s="50">
        <f>PARAMETERS!$B$13*G54</f>
        <v>238.55279104684703</v>
      </c>
      <c r="I54" s="12">
        <f t="shared" si="5"/>
        <v>2.3509325649297332E-2</v>
      </c>
      <c r="J54" s="58"/>
      <c r="K54" s="52">
        <f>PARAMETERS!$B$9*D54</f>
        <v>1.9332603799245907</v>
      </c>
      <c r="L54" s="27">
        <f>L53+K53+PARAMETERS!$B$16</f>
        <v>921.73633237441561</v>
      </c>
      <c r="M54" s="43">
        <f>PARAMETERS!$B$17*L54</f>
        <v>1.729195403312525</v>
      </c>
      <c r="N54" s="45">
        <f>MAX(PARAMETERS!$B$18,PARAMETERS!$B$18+PARAMETERS!$B$19*(M54-1))</f>
        <v>3.7291954033125248E-2</v>
      </c>
      <c r="O54" s="14">
        <f t="shared" si="6"/>
        <v>4363.7955815843552</v>
      </c>
      <c r="P54" s="27">
        <f t="shared" si="7"/>
        <v>251.91704943486371</v>
      </c>
      <c r="Q54" s="45">
        <f t="shared" si="8"/>
        <v>2.0283803542632282E-2</v>
      </c>
      <c r="R54" s="51">
        <f t="shared" si="0"/>
        <v>2.0283803542632284</v>
      </c>
      <c r="S54" s="69"/>
      <c r="T54" s="6"/>
      <c r="U54" s="1"/>
      <c r="V54" s="5"/>
      <c r="W54" s="1"/>
      <c r="X54" s="6"/>
      <c r="Y54" s="1"/>
      <c r="Z54" s="1"/>
      <c r="AA54" s="1"/>
      <c r="AB54" s="1"/>
    </row>
    <row r="55" spans="1:28" s="2" customFormat="1" ht="20.100000000000001" customHeight="1" x14ac:dyDescent="0.25">
      <c r="A55" s="6">
        <f t="shared" si="1"/>
        <v>2068</v>
      </c>
      <c r="B55" s="60"/>
      <c r="C55" s="27">
        <f t="shared" si="2"/>
        <v>212.28700479564509</v>
      </c>
      <c r="D55" s="50">
        <f>PARAMETERS!$B$12*C55</f>
        <v>12.865879078523944</v>
      </c>
      <c r="E55" s="54">
        <f t="shared" si="3"/>
        <v>-3.7356362669942675E-2</v>
      </c>
      <c r="F55" s="65"/>
      <c r="G55" s="27">
        <f t="shared" si="4"/>
        <v>4240.6911619851753</v>
      </c>
      <c r="H55" s="50">
        <f>PARAMETERS!$B$13*G55</f>
        <v>244.16100629611614</v>
      </c>
      <c r="I55" s="12">
        <f t="shared" si="5"/>
        <v>2.3253305791346303E-2</v>
      </c>
      <c r="J55" s="58"/>
      <c r="K55" s="52">
        <f>PARAMETERS!$B$9*D55</f>
        <v>1.8611653227023806</v>
      </c>
      <c r="L55" s="27">
        <f>L54+K54+PARAMETERS!$B$16</f>
        <v>925.16959275434021</v>
      </c>
      <c r="M55" s="43">
        <f>PARAMETERS!$B$17*L55</f>
        <v>1.735636266994276</v>
      </c>
      <c r="N55" s="45">
        <f>MAX(PARAMETERS!$B$18,PARAMETERS!$B$18+PARAMETERS!$B$19*(M55-1))</f>
        <v>3.7356362669942758E-2</v>
      </c>
      <c r="O55" s="14">
        <f t="shared" si="6"/>
        <v>4452.9781667808202</v>
      </c>
      <c r="P55" s="27">
        <f t="shared" si="7"/>
        <v>257.02688537464007</v>
      </c>
      <c r="Q55" s="45">
        <f t="shared" si="8"/>
        <v>2.0219394905814859E-2</v>
      </c>
      <c r="R55" s="51">
        <f t="shared" si="0"/>
        <v>2.0219394905814858</v>
      </c>
      <c r="S55" s="69"/>
      <c r="T55" s="6"/>
      <c r="U55" s="1"/>
      <c r="V55" s="5"/>
      <c r="W55" s="1"/>
      <c r="X55" s="1"/>
      <c r="Y55" s="6"/>
      <c r="Z55" s="1"/>
      <c r="AA55" s="1"/>
      <c r="AB55" s="1"/>
    </row>
    <row r="56" spans="1:28" s="2" customFormat="1" ht="20.100000000000001" customHeight="1" x14ac:dyDescent="0.25">
      <c r="A56" s="6">
        <f t="shared" si="1"/>
        <v>2069</v>
      </c>
      <c r="B56" s="60"/>
      <c r="C56" s="27">
        <f t="shared" si="2"/>
        <v>204.35673445438309</v>
      </c>
      <c r="D56" s="50">
        <f>PARAMETERS!$B$12*C56</f>
        <v>12.385256633598976</v>
      </c>
      <c r="E56" s="54">
        <f t="shared" si="3"/>
        <v>-3.7419418789373576E-2</v>
      </c>
      <c r="F56" s="65"/>
      <c r="G56" s="27">
        <f t="shared" si="4"/>
        <v>4339.3012503414766</v>
      </c>
      <c r="H56" s="50">
        <f>PARAMETERS!$B$13*G56</f>
        <v>249.83855683784256</v>
      </c>
      <c r="I56" s="12">
        <f t="shared" si="5"/>
        <v>2.3010544087899803E-2</v>
      </c>
      <c r="J56" s="58"/>
      <c r="K56" s="52">
        <f>PARAMETERS!$B$9*D56</f>
        <v>1.7916389559187895</v>
      </c>
      <c r="L56" s="27">
        <f>L55+K55+PARAMETERS!$B$16</f>
        <v>928.53075807704261</v>
      </c>
      <c r="M56" s="43">
        <f>PARAMETERS!$B$17*L56</f>
        <v>1.7419418789373555</v>
      </c>
      <c r="N56" s="45">
        <f>MAX(PARAMETERS!$B$18,PARAMETERS!$B$18+PARAMETERS!$B$19*(M56-1))</f>
        <v>3.7419418789373556E-2</v>
      </c>
      <c r="O56" s="14">
        <f t="shared" si="6"/>
        <v>4543.6579847958601</v>
      </c>
      <c r="P56" s="27">
        <f t="shared" si="7"/>
        <v>262.22381347144153</v>
      </c>
      <c r="Q56" s="45">
        <f t="shared" si="8"/>
        <v>2.0156338786384023E-2</v>
      </c>
      <c r="R56" s="51">
        <f t="shared" si="0"/>
        <v>2.0156338786384023</v>
      </c>
      <c r="S56" s="69"/>
      <c r="T56" s="1"/>
      <c r="U56" s="1"/>
      <c r="V56" s="5"/>
      <c r="W56" s="1"/>
      <c r="X56" s="1"/>
      <c r="Y56" s="1"/>
      <c r="Z56" s="1"/>
      <c r="AA56" s="1"/>
      <c r="AB56" s="1"/>
    </row>
    <row r="57" spans="1:28" s="2" customFormat="1" ht="20.100000000000001" customHeight="1" x14ac:dyDescent="0.25">
      <c r="A57" s="6">
        <f t="shared" si="1"/>
        <v>2070</v>
      </c>
      <c r="B57" s="60"/>
      <c r="C57" s="27">
        <f t="shared" si="2"/>
        <v>196.70982422540573</v>
      </c>
      <c r="D57" s="50">
        <f>PARAMETERS!$B$12*C57</f>
        <v>11.921807528812469</v>
      </c>
      <c r="E57" s="54">
        <f t="shared" si="3"/>
        <v>-3.74811705805531E-2</v>
      </c>
      <c r="F57" s="65"/>
      <c r="G57" s="27">
        <f t="shared" si="4"/>
        <v>4439.1509330731378</v>
      </c>
      <c r="H57" s="50">
        <f>PARAMETERS!$B$13*G57</f>
        <v>255.587477964817</v>
      </c>
      <c r="I57" s="12">
        <f t="shared" si="5"/>
        <v>2.2780192352749626E-2</v>
      </c>
      <c r="J57" s="58"/>
      <c r="K57" s="52">
        <f>PARAMETERS!$B$9*D57</f>
        <v>1.7245968675079082</v>
      </c>
      <c r="L57" s="27">
        <f>L56+K56+PARAMETERS!$B$16</f>
        <v>931.82239703296136</v>
      </c>
      <c r="M57" s="43">
        <f>PARAMETERS!$B$17*L57</f>
        <v>1.7481170580553107</v>
      </c>
      <c r="N57" s="45">
        <f>MAX(PARAMETERS!$B$18,PARAMETERS!$B$18+PARAMETERS!$B$19*(M57-1))</f>
        <v>3.7481170580553107E-2</v>
      </c>
      <c r="O57" s="14">
        <f t="shared" si="6"/>
        <v>4635.8607572985438</v>
      </c>
      <c r="P57" s="27">
        <f t="shared" si="7"/>
        <v>267.50928549362948</v>
      </c>
      <c r="Q57" s="45">
        <f t="shared" si="8"/>
        <v>2.0094586995204593E-2</v>
      </c>
      <c r="R57" s="51">
        <f t="shared" si="0"/>
        <v>2.0094586995204593</v>
      </c>
      <c r="S57" s="69"/>
      <c r="T57" s="1"/>
      <c r="U57" s="1"/>
      <c r="V57" s="5"/>
      <c r="W57" s="1"/>
      <c r="X57" s="1"/>
      <c r="Y57" s="1"/>
      <c r="Z57" s="1"/>
      <c r="AA57" s="1"/>
      <c r="AB57" s="1"/>
    </row>
    <row r="58" spans="1:28" s="2" customFormat="1" ht="20.100000000000001" customHeight="1" x14ac:dyDescent="0.25">
      <c r="A58" s="6">
        <f t="shared" si="1"/>
        <v>2071</v>
      </c>
      <c r="B58" s="60"/>
      <c r="C58" s="27">
        <f t="shared" si="2"/>
        <v>189.33690974874267</v>
      </c>
      <c r="D58" s="50">
        <f>PARAMETERS!$B$12*C58</f>
        <v>11.474964227196526</v>
      </c>
      <c r="E58" s="54">
        <f t="shared" si="3"/>
        <v>-3.7541664649030117E-2</v>
      </c>
      <c r="F58" s="65"/>
      <c r="G58" s="27">
        <f t="shared" si="4"/>
        <v>4540.2756452114318</v>
      </c>
      <c r="H58" s="50">
        <f>PARAMETERS!$B$13*G58</f>
        <v>261.40980987580969</v>
      </c>
      <c r="I58" s="12">
        <f t="shared" si="5"/>
        <v>2.256146463802397E-2</v>
      </c>
      <c r="J58" s="58"/>
      <c r="K58" s="52">
        <f>PARAMETERS!$B$9*D58</f>
        <v>1.6599569581341569</v>
      </c>
      <c r="L58" s="27">
        <f>L57+K57+PARAMETERS!$B$16</f>
        <v>935.04699390046926</v>
      </c>
      <c r="M58" s="43">
        <f>PARAMETERS!$B$17*L58</f>
        <v>1.7541664649030009</v>
      </c>
      <c r="N58" s="45">
        <f>MAX(PARAMETERS!$B$18,PARAMETERS!$B$18+PARAMETERS!$B$19*(M58-1))</f>
        <v>3.7541664649030006E-2</v>
      </c>
      <c r="O58" s="14">
        <f t="shared" si="6"/>
        <v>4729.6125549601747</v>
      </c>
      <c r="P58" s="27">
        <f t="shared" si="7"/>
        <v>272.88477410300624</v>
      </c>
      <c r="Q58" s="45">
        <f t="shared" si="8"/>
        <v>2.0034092926727278E-2</v>
      </c>
      <c r="R58" s="51">
        <f t="shared" si="0"/>
        <v>2.0034092926727278</v>
      </c>
      <c r="S58" s="69"/>
      <c r="T58" s="1"/>
      <c r="U58" s="1"/>
      <c r="V58" s="5"/>
      <c r="W58" s="1"/>
      <c r="X58" s="1"/>
      <c r="Y58" s="1"/>
      <c r="Z58" s="1"/>
      <c r="AA58" s="1"/>
      <c r="AB58" s="1"/>
    </row>
    <row r="59" spans="1:28" s="2" customFormat="1" ht="20.100000000000001" customHeight="1" x14ac:dyDescent="0.25">
      <c r="A59" s="6">
        <f t="shared" si="1"/>
        <v>2072</v>
      </c>
      <c r="B59" s="60"/>
      <c r="C59" s="27">
        <f t="shared" si="2"/>
        <v>182.22888697727171</v>
      </c>
      <c r="D59" s="50">
        <f>PARAMETERS!$B$12*C59</f>
        <v>11.044174968319497</v>
      </c>
      <c r="E59" s="54">
        <f t="shared" si="3"/>
        <v>-3.7600946060153045E-2</v>
      </c>
      <c r="F59" s="65"/>
      <c r="G59" s="27">
        <f t="shared" si="4"/>
        <v>4642.7109136277513</v>
      </c>
      <c r="H59" s="50">
        <f>PARAMETERS!$B$13*G59</f>
        <v>267.30759805735534</v>
      </c>
      <c r="I59" s="12">
        <f t="shared" si="5"/>
        <v>2.2353631815593536E-2</v>
      </c>
      <c r="J59" s="58"/>
      <c r="K59" s="52">
        <f>PARAMETERS!$B$9*D59</f>
        <v>1.5976394106800602</v>
      </c>
      <c r="L59" s="27">
        <f>L58+K58+PARAMETERS!$B$16</f>
        <v>938.20695085860336</v>
      </c>
      <c r="M59" s="43">
        <f>PARAMETERS!$B$17*L59</f>
        <v>1.7600946060153242</v>
      </c>
      <c r="N59" s="45">
        <f>MAX(PARAMETERS!$B$18,PARAMETERS!$B$18+PARAMETERS!$B$19*(M59-1))</f>
        <v>3.760094606015324E-2</v>
      </c>
      <c r="O59" s="14">
        <f t="shared" si="6"/>
        <v>4824.9398006050233</v>
      </c>
      <c r="P59" s="27">
        <f t="shared" si="7"/>
        <v>278.35177302567485</v>
      </c>
      <c r="Q59" s="45">
        <f t="shared" si="8"/>
        <v>1.9974811515604284E-2</v>
      </c>
      <c r="R59" s="51">
        <f t="shared" si="0"/>
        <v>1.9974811515604283</v>
      </c>
      <c r="S59" s="69"/>
      <c r="T59" s="1"/>
      <c r="U59" s="1"/>
      <c r="V59" s="5"/>
      <c r="W59" s="1"/>
      <c r="X59" s="1"/>
      <c r="Y59" s="1"/>
      <c r="Z59" s="1"/>
      <c r="AA59" s="1"/>
      <c r="AB59" s="1"/>
    </row>
    <row r="60" spans="1:28" s="2" customFormat="1" ht="20.100000000000001" customHeight="1" x14ac:dyDescent="0.25">
      <c r="A60" s="6">
        <f t="shared" si="1"/>
        <v>2073</v>
      </c>
      <c r="B60" s="60"/>
      <c r="C60" s="27">
        <f t="shared" si="2"/>
        <v>175.37690842743757</v>
      </c>
      <c r="D60" s="50">
        <f>PARAMETERS!$B$12*C60</f>
        <v>10.628903541056824</v>
      </c>
      <c r="E60" s="54">
        <f t="shared" si="3"/>
        <v>-3.7659058381887107E-2</v>
      </c>
      <c r="F60" s="65"/>
      <c r="G60" s="27">
        <f t="shared" si="4"/>
        <v>4746.4923640172237</v>
      </c>
      <c r="H60" s="50">
        <f>PARAMETERS!$B$13*G60</f>
        <v>273.28289368584012</v>
      </c>
      <c r="I60" s="12">
        <f t="shared" si="5"/>
        <v>2.2156016720563384E-2</v>
      </c>
      <c r="J60" s="58"/>
      <c r="K60" s="52">
        <f>PARAMETERS!$B$9*D60</f>
        <v>1.5375666573755045</v>
      </c>
      <c r="L60" s="27">
        <f>L59+K59+PARAMETERS!$B$16</f>
        <v>941.30459026928338</v>
      </c>
      <c r="M60" s="43">
        <f>PARAMETERS!$B$17*L60</f>
        <v>1.7659058381887043</v>
      </c>
      <c r="N60" s="45">
        <f>MAX(PARAMETERS!$B$18,PARAMETERS!$B$18+PARAMETERS!$B$19*(M60-1))</f>
        <v>3.7659058381887045E-2</v>
      </c>
      <c r="O60" s="14">
        <f t="shared" si="6"/>
        <v>4921.869272444661</v>
      </c>
      <c r="P60" s="27">
        <f t="shared" si="7"/>
        <v>283.91179722689697</v>
      </c>
      <c r="Q60" s="45">
        <f t="shared" si="8"/>
        <v>1.9916699193870506E-2</v>
      </c>
      <c r="R60" s="51">
        <f t="shared" si="0"/>
        <v>1.9916699193870506</v>
      </c>
      <c r="S60" s="69"/>
      <c r="T60" s="1"/>
      <c r="U60" s="1"/>
      <c r="V60" s="5"/>
      <c r="W60" s="1"/>
      <c r="X60" s="1"/>
      <c r="Y60" s="1"/>
      <c r="Z60" s="1"/>
      <c r="AA60" s="1"/>
      <c r="AB60" s="1"/>
    </row>
    <row r="61" spans="1:28" s="2" customFormat="1" ht="20.100000000000001" customHeight="1" x14ac:dyDescent="0.25">
      <c r="A61" s="6">
        <f t="shared" si="1"/>
        <v>2074</v>
      </c>
      <c r="B61" s="60"/>
      <c r="C61" s="27">
        <f t="shared" si="2"/>
        <v>168.77237919413383</v>
      </c>
      <c r="D61" s="50">
        <f>PARAMETERS!$B$12*C61</f>
        <v>10.228629042068718</v>
      </c>
      <c r="E61" s="54">
        <f t="shared" si="3"/>
        <v>-3.7716043727009235E-2</v>
      </c>
      <c r="F61" s="65"/>
      <c r="G61" s="27">
        <f t="shared" si="4"/>
        <v>4851.6557281984151</v>
      </c>
      <c r="H61" s="50">
        <f>PARAMETERS!$B$13*G61</f>
        <v>279.33775404778754</v>
      </c>
      <c r="I61" s="12">
        <f t="shared" si="5"/>
        <v>2.1967989788984451E-2</v>
      </c>
      <c r="J61" s="58"/>
      <c r="K61" s="52">
        <f>PARAMETERS!$B$9*D61</f>
        <v>1.4796633448593575</v>
      </c>
      <c r="L61" s="27">
        <f>L60+K60+PARAMETERS!$B$16</f>
        <v>944.34215692665884</v>
      </c>
      <c r="M61" s="43">
        <f>PARAMETERS!$B$17*L61</f>
        <v>1.7716043727009096</v>
      </c>
      <c r="N61" s="45">
        <f>MAX(PARAMETERS!$B$18,PARAMETERS!$B$18+PARAMETERS!$B$19*(M61-1))</f>
        <v>3.7716043727009096E-2</v>
      </c>
      <c r="O61" s="14">
        <f t="shared" si="6"/>
        <v>5020.4281073925486</v>
      </c>
      <c r="P61" s="27">
        <f t="shared" si="7"/>
        <v>289.56638308985623</v>
      </c>
      <c r="Q61" s="45">
        <f t="shared" si="8"/>
        <v>1.9859713848748586E-2</v>
      </c>
      <c r="R61" s="51">
        <f t="shared" si="0"/>
        <v>1.9859713848748586</v>
      </c>
      <c r="S61" s="69"/>
      <c r="T61" s="1"/>
      <c r="U61" s="1"/>
      <c r="V61" s="5"/>
      <c r="W61" s="1"/>
      <c r="X61" s="1"/>
      <c r="Y61" s="1"/>
      <c r="Z61" s="1"/>
      <c r="AA61" s="1"/>
      <c r="AB61" s="1"/>
    </row>
    <row r="62" spans="1:28" s="2" customFormat="1" ht="20.100000000000001" customHeight="1" x14ac:dyDescent="0.25">
      <c r="A62" s="6">
        <f t="shared" si="1"/>
        <v>2075</v>
      </c>
      <c r="B62" s="60"/>
      <c r="C62" s="27">
        <f t="shared" si="2"/>
        <v>162.40695276053651</v>
      </c>
      <c r="D62" s="50">
        <f>PARAMETERS!$B$12*C62</f>
        <v>9.8428456218506977</v>
      </c>
      <c r="E62" s="54">
        <f t="shared" si="3"/>
        <v>-3.7771942794653096E-2</v>
      </c>
      <c r="F62" s="65"/>
      <c r="G62" s="27">
        <f t="shared" si="4"/>
        <v>4958.2368516951465</v>
      </c>
      <c r="H62" s="50">
        <f>PARAMETERS!$B$13*G62</f>
        <v>285.47424297638719</v>
      </c>
      <c r="I62" s="12">
        <f t="shared" si="5"/>
        <v>2.1788965131170013E-2</v>
      </c>
      <c r="J62" s="58"/>
      <c r="K62" s="52">
        <f>PARAMETERS!$B$9*D62</f>
        <v>1.423856297443389</v>
      </c>
      <c r="L62" s="27">
        <f>L61+K61+PARAMETERS!$B$16</f>
        <v>947.32182027151816</v>
      </c>
      <c r="M62" s="43">
        <f>PARAMETERS!$B$17*L62</f>
        <v>1.7771942794653275</v>
      </c>
      <c r="N62" s="45">
        <f>MAX(PARAMETERS!$B$18,PARAMETERS!$B$18+PARAMETERS!$B$19*(M62-1))</f>
        <v>3.7771942794653277E-2</v>
      </c>
      <c r="O62" s="14">
        <f t="shared" si="6"/>
        <v>5120.6438044556826</v>
      </c>
      <c r="P62" s="27">
        <f t="shared" si="7"/>
        <v>295.31708859823789</v>
      </c>
      <c r="Q62" s="45">
        <f t="shared" si="8"/>
        <v>1.980381478110449E-2</v>
      </c>
      <c r="R62" s="51">
        <f t="shared" si="0"/>
        <v>1.980381478110449</v>
      </c>
      <c r="S62" s="69"/>
      <c r="T62" s="1"/>
      <c r="U62" s="1"/>
      <c r="V62" s="5"/>
      <c r="W62" s="1"/>
      <c r="X62" s="1"/>
      <c r="Y62" s="1"/>
      <c r="Z62" s="1"/>
      <c r="AA62" s="1"/>
      <c r="AB62" s="1"/>
    </row>
    <row r="63" spans="1:28" s="2" customFormat="1" ht="20.100000000000001" customHeight="1" x14ac:dyDescent="0.25">
      <c r="A63" s="6">
        <f t="shared" si="1"/>
        <v>2076</v>
      </c>
      <c r="B63" s="60"/>
      <c r="C63" s="27">
        <f t="shared" si="2"/>
        <v>156.27252663141158</v>
      </c>
      <c r="D63" s="50">
        <f>PARAMETERS!$B$12*C63</f>
        <v>9.4710622200855514</v>
      </c>
      <c r="E63" s="54">
        <f t="shared" si="3"/>
        <v>-3.7826794911163232E-2</v>
      </c>
      <c r="F63" s="65"/>
      <c r="G63" s="27">
        <f t="shared" si="4"/>
        <v>5066.271701568814</v>
      </c>
      <c r="H63" s="50">
        <f>PARAMETERS!$B$13*G63</f>
        <v>291.69443130244684</v>
      </c>
      <c r="I63" s="12">
        <f t="shared" si="5"/>
        <v>2.1618396989869955E-2</v>
      </c>
      <c r="J63" s="58"/>
      <c r="K63" s="52">
        <f>PARAMETERS!$B$9*D63</f>
        <v>1.3700744788285508</v>
      </c>
      <c r="L63" s="27">
        <f>L62+K62+PARAMETERS!$B$16</f>
        <v>950.24567656896158</v>
      </c>
      <c r="M63" s="43">
        <f>PARAMETERS!$B$17*L63</f>
        <v>1.7826794911163226</v>
      </c>
      <c r="N63" s="45">
        <f>MAX(PARAMETERS!$B$18,PARAMETERS!$B$18+PARAMETERS!$B$19*(M63-1))</f>
        <v>3.7826794911163225E-2</v>
      </c>
      <c r="O63" s="14">
        <f t="shared" si="6"/>
        <v>5222.5442282002259</v>
      </c>
      <c r="P63" s="27">
        <f t="shared" si="7"/>
        <v>301.16549352253242</v>
      </c>
      <c r="Q63" s="45">
        <f t="shared" si="8"/>
        <v>1.9748962664594152E-2</v>
      </c>
      <c r="R63" s="51">
        <f t="shared" si="0"/>
        <v>1.9748962664594152</v>
      </c>
      <c r="S63" s="69"/>
      <c r="T63" s="1"/>
      <c r="U63" s="1"/>
      <c r="V63" s="5"/>
      <c r="W63" s="1"/>
      <c r="X63" s="1"/>
      <c r="Y63" s="1"/>
      <c r="Z63" s="1"/>
      <c r="AA63" s="1"/>
      <c r="AB63" s="1"/>
    </row>
    <row r="64" spans="1:28" s="2" customFormat="1" ht="20.100000000000001" customHeight="1" x14ac:dyDescent="0.25">
      <c r="A64" s="6">
        <f t="shared" si="1"/>
        <v>2077</v>
      </c>
      <c r="B64" s="60"/>
      <c r="C64" s="27">
        <f t="shared" si="2"/>
        <v>150.36123781627589</v>
      </c>
      <c r="D64" s="50">
        <f>PARAMETERS!$B$12*C64</f>
        <v>9.1128022918955089</v>
      </c>
      <c r="E64" s="54">
        <f t="shared" si="3"/>
        <v>-3.7880638070227818E-2</v>
      </c>
      <c r="F64" s="65"/>
      <c r="G64" s="27">
        <f t="shared" si="4"/>
        <v>5175.7963744718727</v>
      </c>
      <c r="H64" s="50">
        <f>PARAMETERS!$B$13*G64</f>
        <v>298.00039731807749</v>
      </c>
      <c r="I64" s="12">
        <f t="shared" si="5"/>
        <v>2.1455776539265174E-2</v>
      </c>
      <c r="J64" s="58"/>
      <c r="K64" s="52">
        <f>PARAMETERS!$B$9*D64</f>
        <v>1.3182489525048844</v>
      </c>
      <c r="L64" s="27">
        <f>L63+K63+PARAMETERS!$B$16</f>
        <v>953.11575104779013</v>
      </c>
      <c r="M64" s="43">
        <f>PARAMETERS!$B$17*L64</f>
        <v>1.7880638070227708</v>
      </c>
      <c r="N64" s="45">
        <f>MAX(PARAMETERS!$B$18,PARAMETERS!$B$18+PARAMETERS!$B$19*(M64-1))</f>
        <v>3.7880638070227707E-2</v>
      </c>
      <c r="O64" s="14">
        <f t="shared" si="6"/>
        <v>5326.1576122881488</v>
      </c>
      <c r="P64" s="27">
        <f t="shared" si="7"/>
        <v>307.11319960997298</v>
      </c>
      <c r="Q64" s="45">
        <f t="shared" si="8"/>
        <v>1.9695119505529966E-2</v>
      </c>
      <c r="R64" s="51">
        <f t="shared" si="0"/>
        <v>1.9695119505529965</v>
      </c>
      <c r="S64" s="69"/>
      <c r="T64" s="1"/>
      <c r="U64" s="1"/>
      <c r="V64" s="5"/>
      <c r="W64" s="1"/>
      <c r="X64" s="1"/>
      <c r="Y64" s="1"/>
      <c r="Z64" s="1"/>
      <c r="AA64" s="1"/>
      <c r="AB64" s="1"/>
    </row>
    <row r="65" spans="1:28" ht="20.100000000000001" customHeight="1" x14ac:dyDescent="0.25">
      <c r="A65" s="6">
        <f t="shared" si="1"/>
        <v>2078</v>
      </c>
      <c r="C65" s="27">
        <f t="shared" si="2"/>
        <v>144.6654581867661</v>
      </c>
      <c r="D65" s="50">
        <f>PARAMETERS!$B$12*C65</f>
        <v>8.7676035264706726</v>
      </c>
      <c r="E65" s="54">
        <f t="shared" si="3"/>
        <v>-3.7933508972273086E-2</v>
      </c>
      <c r="G65" s="27">
        <f t="shared" si="4"/>
        <v>5286.8471048952797</v>
      </c>
      <c r="H65" s="50">
        <f>PARAMETERS!$B$13*G65</f>
        <v>304.3942272515464</v>
      </c>
      <c r="I65" s="12">
        <f t="shared" si="5"/>
        <v>2.1300628986445008E-2</v>
      </c>
      <c r="J65" s="58"/>
      <c r="K65" s="52">
        <f>PARAMETERS!$B$9*D65</f>
        <v>1.26831284104859</v>
      </c>
      <c r="L65" s="27">
        <f>L64+K64+PARAMETERS!$B$16</f>
        <v>955.93400000029499</v>
      </c>
      <c r="M65" s="43">
        <f>PARAMETERS!$B$17*L65</f>
        <v>1.7933508972273069</v>
      </c>
      <c r="N65" s="45">
        <f>MAX(PARAMETERS!$B$18,PARAMETERS!$B$18+PARAMETERS!$B$19*(M65-1))</f>
        <v>3.7933508972273072E-2</v>
      </c>
      <c r="O65" s="14">
        <f t="shared" si="6"/>
        <v>5431.5125630820457</v>
      </c>
      <c r="P65" s="27">
        <f t="shared" si="7"/>
        <v>313.16183077801708</v>
      </c>
      <c r="Q65" s="45">
        <f t="shared" si="8"/>
        <v>1.9642248603484316E-2</v>
      </c>
      <c r="R65" s="51">
        <f t="shared" si="0"/>
        <v>1.9642248603484316</v>
      </c>
    </row>
    <row r="66" spans="1:28" ht="20.100000000000001" customHeight="1" x14ac:dyDescent="0.25">
      <c r="A66" s="6">
        <f t="shared" si="1"/>
        <v>2079</v>
      </c>
      <c r="C66" s="27">
        <f t="shared" si="2"/>
        <v>139.17778973066041</v>
      </c>
      <c r="D66" s="50">
        <f>PARAMETERS!$B$12*C66</f>
        <v>8.4350175594339643</v>
      </c>
      <c r="E66" s="54">
        <f t="shared" si="3"/>
        <v>-3.7985443063092171E-2</v>
      </c>
      <c r="G66" s="27">
        <f t="shared" si="4"/>
        <v>5399.4602735847157</v>
      </c>
      <c r="H66" s="50">
        <f>PARAMETERS!$B$13*G66</f>
        <v>310.87801575184722</v>
      </c>
      <c r="I66" s="12">
        <f t="shared" si="5"/>
        <v>2.1152510941945722E-2</v>
      </c>
      <c r="J66" s="58"/>
      <c r="K66" s="52">
        <f>PARAMETERS!$B$9*D66</f>
        <v>1.2202012845130241</v>
      </c>
      <c r="L66" s="27">
        <f>L65+K65+PARAMETERS!$B$16</f>
        <v>958.70231284134354</v>
      </c>
      <c r="M66" s="43">
        <f>PARAMETERS!$B$17*L66</f>
        <v>1.7985443063092088</v>
      </c>
      <c r="N66" s="45">
        <f>MAX(PARAMETERS!$B$18,PARAMETERS!$B$18+PARAMETERS!$B$19*(M66-1))</f>
        <v>3.7985443063092088E-2</v>
      </c>
      <c r="O66" s="14">
        <f t="shared" si="6"/>
        <v>5538.6380633153758</v>
      </c>
      <c r="P66" s="27">
        <f t="shared" si="7"/>
        <v>319.31303331128117</v>
      </c>
      <c r="Q66" s="45">
        <f t="shared" si="8"/>
        <v>1.9590314512665574E-2</v>
      </c>
      <c r="R66" s="51">
        <f t="shared" si="0"/>
        <v>1.9590314512665574</v>
      </c>
    </row>
    <row r="67" spans="1:28" ht="20.100000000000001" customHeight="1" x14ac:dyDescent="0.25">
      <c r="A67" s="6">
        <f t="shared" si="1"/>
        <v>2080</v>
      </c>
      <c r="C67" s="27">
        <f t="shared" si="2"/>
        <v>133.89105972319939</v>
      </c>
      <c r="D67" s="50">
        <f>PARAMETERS!$B$12*C67</f>
        <v>8.1146096801939027</v>
      </c>
      <c r="E67" s="54">
        <f t="shared" si="3"/>
        <v>-3.8036474571692222E-2</v>
      </c>
      <c r="G67" s="27">
        <f t="shared" si="4"/>
        <v>5513.6724161023167</v>
      </c>
      <c r="H67" s="50">
        <f>PARAMETERS!$B$13*G67</f>
        <v>317.45386638164854</v>
      </c>
      <c r="I67" s="12">
        <f t="shared" si="5"/>
        <v>2.1011008030110672E-2</v>
      </c>
      <c r="J67" s="58"/>
      <c r="K67" s="52">
        <f>PARAMETERS!$B$9*D67</f>
        <v>1.1738513980946428</v>
      </c>
      <c r="L67" s="27">
        <f>L66+K66+PARAMETERS!$B$16</f>
        <v>961.42251412585654</v>
      </c>
      <c r="M67" s="43">
        <f>PARAMETERS!$B$17*L67</f>
        <v>1.8036474571692249</v>
      </c>
      <c r="N67" s="45">
        <f>MAX(PARAMETERS!$B$18,PARAMETERS!$B$18+PARAMETERS!$B$19*(M67-1))</f>
        <v>3.803647457169225E-2</v>
      </c>
      <c r="O67" s="14">
        <f t="shared" si="6"/>
        <v>5647.5634758255164</v>
      </c>
      <c r="P67" s="27">
        <f t="shared" si="7"/>
        <v>325.56847606184243</v>
      </c>
      <c r="Q67" s="45">
        <f t="shared" si="8"/>
        <v>1.9539283004065322E-2</v>
      </c>
      <c r="R67" s="51">
        <f t="shared" si="0"/>
        <v>1.9539283004065322</v>
      </c>
    </row>
    <row r="68" spans="1:28" ht="20.100000000000001" customHeight="1" x14ac:dyDescent="0.25">
      <c r="A68" s="6">
        <f t="shared" si="1"/>
        <v>2081</v>
      </c>
      <c r="C68" s="27">
        <f t="shared" si="2"/>
        <v>128.798315834661</v>
      </c>
      <c r="D68" s="50">
        <f>PARAMETERS!$B$12*C68</f>
        <v>7.8059585354339998</v>
      </c>
      <c r="E68" s="54">
        <f t="shared" si="3"/>
        <v>-3.8086636547349693E-2</v>
      </c>
      <c r="G68" s="27">
        <f t="shared" si="4"/>
        <v>5629.5202315124425</v>
      </c>
      <c r="H68" s="50">
        <f>PARAMETERS!$B$13*G68</f>
        <v>324.12389211738304</v>
      </c>
      <c r="I68" s="12">
        <f t="shared" si="5"/>
        <v>2.0875732713669815E-2</v>
      </c>
      <c r="J68" s="58"/>
      <c r="K68" s="52">
        <f>PARAMETERS!$B$9*D68</f>
        <v>1.1292022292400705</v>
      </c>
      <c r="L68" s="27">
        <f>L67+K67+PARAMETERS!$B$16</f>
        <v>964.09636552395114</v>
      </c>
      <c r="M68" s="43">
        <f>PARAMETERS!$B$17*L68</f>
        <v>1.8086636547349815</v>
      </c>
      <c r="N68" s="45">
        <f>MAX(PARAMETERS!$B$18,PARAMETERS!$B$18+PARAMETERS!$B$19*(M68-1))</f>
        <v>3.8086636547349811E-2</v>
      </c>
      <c r="O68" s="14">
        <f t="shared" si="6"/>
        <v>5758.318547347103</v>
      </c>
      <c r="P68" s="27">
        <f t="shared" si="7"/>
        <v>331.92985065281704</v>
      </c>
      <c r="Q68" s="45">
        <f t="shared" si="8"/>
        <v>1.948912102840775E-2</v>
      </c>
      <c r="R68" s="51">
        <f t="shared" si="0"/>
        <v>1.948912102840775</v>
      </c>
    </row>
    <row r="69" spans="1:28" ht="20.100000000000001" customHeight="1" x14ac:dyDescent="0.25">
      <c r="A69" s="6">
        <f t="shared" si="1"/>
        <v>2082</v>
      </c>
      <c r="C69" s="27">
        <f t="shared" si="2"/>
        <v>123.8928211915555</v>
      </c>
      <c r="D69" s="50">
        <f>PARAMETERS!$B$12*C69</f>
        <v>7.5086558297912429</v>
      </c>
      <c r="E69" s="54">
        <f t="shared" si="3"/>
        <v>-3.8135960895859265E-2</v>
      </c>
      <c r="G69" s="27">
        <f t="shared" si="4"/>
        <v>5747.0405911716925</v>
      </c>
      <c r="H69" s="50">
        <f>PARAMETERS!$B$13*G69</f>
        <v>330.89021585533987</v>
      </c>
      <c r="I69" s="12">
        <f t="shared" si="5"/>
        <v>2.0746322310033184E-2</v>
      </c>
      <c r="J69" s="58"/>
      <c r="K69" s="52">
        <f>PARAMETERS!$B$9*D69</f>
        <v>1.0861947143465469</v>
      </c>
      <c r="L69" s="27">
        <f>L68+K68+PARAMETERS!$B$16</f>
        <v>966.72556775319117</v>
      </c>
      <c r="M69" s="43">
        <f>PARAMETERS!$B$17*L69</f>
        <v>1.8135960895859213</v>
      </c>
      <c r="N69" s="45">
        <f>MAX(PARAMETERS!$B$18,PARAMETERS!$B$18+PARAMETERS!$B$19*(M69-1))</f>
        <v>3.8135960895859217E-2</v>
      </c>
      <c r="O69" s="14">
        <f t="shared" si="6"/>
        <v>5870.933412363248</v>
      </c>
      <c r="P69" s="27">
        <f t="shared" si="7"/>
        <v>338.3988716851311</v>
      </c>
      <c r="Q69" s="45">
        <f t="shared" si="8"/>
        <v>1.9439796679898352E-2</v>
      </c>
      <c r="R69" s="51">
        <f t="shared" si="0"/>
        <v>1.9439796679898351</v>
      </c>
      <c r="Z69" s="6"/>
    </row>
    <row r="70" spans="1:28" ht="20.100000000000001" customHeight="1" x14ac:dyDescent="0.25">
      <c r="A70" s="6">
        <f t="shared" si="1"/>
        <v>2083</v>
      </c>
      <c r="C70" s="27">
        <f t="shared" si="2"/>
        <v>119.16804940731666</v>
      </c>
      <c r="D70" s="50">
        <f>PARAMETERS!$B$12*C70</f>
        <v>7.2223060246858584</v>
      </c>
      <c r="E70" s="54">
        <f t="shared" si="3"/>
        <v>-3.8184478414970142E-2</v>
      </c>
      <c r="G70" s="27">
        <f t="shared" si="4"/>
        <v>5866.2705476049841</v>
      </c>
      <c r="H70" s="50">
        <f>PARAMETERS!$B$13*G70</f>
        <v>337.75497092271121</v>
      </c>
      <c r="I70" s="12">
        <f t="shared" si="5"/>
        <v>2.062243717951099E-2</v>
      </c>
      <c r="J70" s="58"/>
      <c r="K70" s="52">
        <f>PARAMETERS!$B$9*D70</f>
        <v>1.0447716351949379</v>
      </c>
      <c r="L70" s="27">
        <f>L69+K69+PARAMETERS!$B$16</f>
        <v>969.31176246753773</v>
      </c>
      <c r="M70" s="43">
        <f>PARAMETERS!$B$17*L70</f>
        <v>1.8184478414970118</v>
      </c>
      <c r="N70" s="45">
        <f>MAX(PARAMETERS!$B$18,PARAMETERS!$B$18+PARAMETERS!$B$19*(M70-1))</f>
        <v>3.8184478414970115E-2</v>
      </c>
      <c r="O70" s="14">
        <f t="shared" si="6"/>
        <v>5985.4385970123012</v>
      </c>
      <c r="P70" s="27">
        <f t="shared" si="7"/>
        <v>344.97727694739706</v>
      </c>
      <c r="Q70" s="45">
        <f t="shared" si="8"/>
        <v>1.9391279160787433E-2</v>
      </c>
      <c r="R70" s="51">
        <f t="shared" si="0"/>
        <v>1.9391279160787434</v>
      </c>
      <c r="Z70" s="6"/>
    </row>
    <row r="71" spans="1:28" ht="20.100000000000001" customHeight="1" x14ac:dyDescent="0.25">
      <c r="A71" s="6">
        <f t="shared" si="1"/>
        <v>2084</v>
      </c>
      <c r="C71" s="27">
        <f t="shared" si="2"/>
        <v>114.61767959696888</v>
      </c>
      <c r="D71" s="50">
        <f>PARAMETERS!$B$12*C71</f>
        <v>6.9465260361799324</v>
      </c>
      <c r="E71" s="54">
        <f t="shared" si="3"/>
        <v>-3.8232218829007222E-2</v>
      </c>
      <c r="G71" s="27">
        <f t="shared" si="4"/>
        <v>5987.2473434509839</v>
      </c>
      <c r="H71" s="50">
        <f>PARAMETERS!$B$13*G71</f>
        <v>344.72030159263238</v>
      </c>
      <c r="I71" s="12">
        <f t="shared" si="5"/>
        <v>2.0503759067993385E-2</v>
      </c>
      <c r="J71" s="58"/>
      <c r="K71" s="52">
        <f>PARAMETERS!$B$9*D71</f>
        <v>1.0048775752422636</v>
      </c>
      <c r="L71" s="27">
        <f>L70+K70+PARAMETERS!$B$16</f>
        <v>971.85653410273267</v>
      </c>
      <c r="M71" s="43">
        <f>PARAMETERS!$B$17*L71</f>
        <v>1.8232218829007218</v>
      </c>
      <c r="N71" s="45">
        <f>MAX(PARAMETERS!$B$18,PARAMETERS!$B$18+PARAMETERS!$B$19*(M71-1))</f>
        <v>3.8232218829007215E-2</v>
      </c>
      <c r="O71" s="14">
        <f t="shared" si="6"/>
        <v>6101.8650230479525</v>
      </c>
      <c r="P71" s="27">
        <f t="shared" si="7"/>
        <v>351.66682762881231</v>
      </c>
      <c r="Q71" s="45">
        <f t="shared" si="8"/>
        <v>1.9343538746750363E-2</v>
      </c>
      <c r="R71" s="51">
        <f t="shared" si="0"/>
        <v>1.9343538746750364</v>
      </c>
      <c r="Z71" s="6"/>
    </row>
    <row r="72" spans="1:28" ht="20.100000000000001" customHeight="1" x14ac:dyDescent="0.25">
      <c r="A72" s="6">
        <f t="shared" si="1"/>
        <v>2085</v>
      </c>
      <c r="C72" s="27">
        <f t="shared" si="2"/>
        <v>110.23559138894453</v>
      </c>
      <c r="D72" s="50">
        <f>PARAMETERS!$B$12*C72</f>
        <v>6.680944932663305</v>
      </c>
      <c r="E72" s="54">
        <f t="shared" si="3"/>
        <v>-3.8279210822669947E-2</v>
      </c>
      <c r="G72" s="27">
        <f t="shared" si="4"/>
        <v>6110.008420461586</v>
      </c>
      <c r="H72" s="50">
        <f>PARAMETERS!$B$13*G72</f>
        <v>351.78836360233373</v>
      </c>
      <c r="I72" s="12">
        <f t="shared" si="5"/>
        <v>2.0389989588663737E-2</v>
      </c>
      <c r="J72" s="58"/>
      <c r="K72" s="52">
        <f>PARAMETERS!$B$9*D72</f>
        <v>0.96645887588923929</v>
      </c>
      <c r="L72" s="27">
        <f>L71+K71+PARAMETERS!$B$16</f>
        <v>974.36141167797496</v>
      </c>
      <c r="M72" s="43">
        <f>PARAMETERS!$B$17*L72</f>
        <v>1.8279210822670002</v>
      </c>
      <c r="N72" s="45">
        <f>MAX(PARAMETERS!$B$18,PARAMETERS!$B$18+PARAMETERS!$B$19*(M72-1))</f>
        <v>3.8279210822670003E-2</v>
      </c>
      <c r="O72" s="14">
        <f t="shared" si="6"/>
        <v>6220.2440118505301</v>
      </c>
      <c r="P72" s="27">
        <f t="shared" si="7"/>
        <v>358.46930853499703</v>
      </c>
      <c r="Q72" s="45">
        <f t="shared" si="8"/>
        <v>1.9296546753087729E-2</v>
      </c>
      <c r="R72" s="51">
        <f t="shared" ref="R72:R88" si="9">Q72*100</f>
        <v>1.9296546753087729</v>
      </c>
      <c r="Z72" s="6"/>
    </row>
    <row r="73" spans="1:28" ht="20.100000000000001" customHeight="1" x14ac:dyDescent="0.25">
      <c r="A73" s="6">
        <f t="shared" ref="A73:A88" si="10">A72+1</f>
        <v>2086</v>
      </c>
      <c r="C73" s="27">
        <f t="shared" ref="C73:C88" si="11">C72-N72*C72</f>
        <v>106.01585994600542</v>
      </c>
      <c r="D73" s="50">
        <f>PARAMETERS!$B$12*C73</f>
        <v>6.4252036330912379</v>
      </c>
      <c r="E73" s="54">
        <f t="shared" ref="E73:E88" si="12">(D74-D73)/D73</f>
        <v>-3.8325482074012145E-2</v>
      </c>
      <c r="G73" s="27">
        <f t="shared" ref="G73:G88" si="13">G72+P72-N72*G72</f>
        <v>6234.5914285414456</v>
      </c>
      <c r="H73" s="50">
        <f>PARAMETERS!$B$13*G73</f>
        <v>358.96132467359837</v>
      </c>
      <c r="I73" s="12">
        <f t="shared" ref="I73:I88" si="14">(H74-H73)/H73</f>
        <v>2.0280848829081224E-2</v>
      </c>
      <c r="J73" s="58"/>
      <c r="K73" s="52">
        <f>PARAMETERS!$B$9*D73</f>
        <v>0.92946359282763458</v>
      </c>
      <c r="L73" s="27">
        <f>L72+K72+PARAMETERS!$B$16</f>
        <v>976.82787055386416</v>
      </c>
      <c r="M73" s="43">
        <f>PARAMETERS!$B$17*L73</f>
        <v>1.8325482074012132</v>
      </c>
      <c r="N73" s="45">
        <f>MAX(PARAMETERS!$B$18,PARAMETERS!$B$18+PARAMETERS!$B$19*(M73-1))</f>
        <v>3.8325482074012131E-2</v>
      </c>
      <c r="O73" s="14">
        <f t="shared" ref="O73:O88" si="15">C73+G73</f>
        <v>6340.6072884874511</v>
      </c>
      <c r="P73" s="27">
        <f t="shared" ref="P73:P88" si="16">D73+H73</f>
        <v>365.38652830668963</v>
      </c>
      <c r="Q73" s="45">
        <f t="shared" ref="Q73:Q88" si="17">(P74-P73)/P73</f>
        <v>1.9250275501745389E-2</v>
      </c>
      <c r="R73" s="51">
        <f t="shared" si="9"/>
        <v>1.9250275501745389</v>
      </c>
      <c r="Z73" s="6"/>
    </row>
    <row r="74" spans="1:28" ht="20.100000000000001" customHeight="1" x14ac:dyDescent="0.25">
      <c r="A74" s="6">
        <f t="shared" si="10"/>
        <v>2087</v>
      </c>
      <c r="C74" s="27">
        <f t="shared" si="11"/>
        <v>101.95275100608382</v>
      </c>
      <c r="D74" s="50">
        <f>PARAMETERS!$B$12*C74</f>
        <v>6.1789546064293219</v>
      </c>
      <c r="E74" s="54">
        <f t="shared" si="12"/>
        <v>-3.8371059286601755E-2</v>
      </c>
      <c r="G74" s="27">
        <f t="shared" si="13"/>
        <v>6361.0342348147806</v>
      </c>
      <c r="H74" s="50">
        <f>PARAMETERS!$B$13*G74</f>
        <v>366.24136503479036</v>
      </c>
      <c r="I74" s="12">
        <f t="shared" si="14"/>
        <v>2.0176074071510584E-2</v>
      </c>
      <c r="J74" s="58"/>
      <c r="K74" s="52">
        <f>PARAMETERS!$B$9*D74</f>
        <v>0.8938414525622721</v>
      </c>
      <c r="L74" s="27">
        <f>L73+K73+PARAMETERS!$B$16</f>
        <v>979.25733414669185</v>
      </c>
      <c r="M74" s="43">
        <f>PARAMETERS!$B$17*L74</f>
        <v>1.8371059286601885</v>
      </c>
      <c r="N74" s="45">
        <f>MAX(PARAMETERS!$B$18,PARAMETERS!$B$18+PARAMETERS!$B$19*(M74-1))</f>
        <v>3.837105928660188E-2</v>
      </c>
      <c r="O74" s="14">
        <f t="shared" si="15"/>
        <v>6462.986985820864</v>
      </c>
      <c r="P74" s="27">
        <f t="shared" si="16"/>
        <v>372.42031964121969</v>
      </c>
      <c r="Q74" s="45">
        <f t="shared" si="17"/>
        <v>1.9204698289155723E-2</v>
      </c>
      <c r="R74" s="51">
        <f t="shared" si="9"/>
        <v>1.9204698289155724</v>
      </c>
    </row>
    <row r="75" spans="1:28" ht="20.100000000000001" customHeight="1" x14ac:dyDescent="0.25">
      <c r="A75" s="6">
        <f t="shared" si="10"/>
        <v>2088</v>
      </c>
      <c r="C75" s="27">
        <f t="shared" si="11"/>
        <v>98.040715952797214</v>
      </c>
      <c r="D75" s="50">
        <f>PARAMETERS!$B$12*C75</f>
        <v>5.9418615728968014</v>
      </c>
      <c r="E75" s="54">
        <f t="shared" si="12"/>
        <v>-3.8415968220866986E-2</v>
      </c>
      <c r="G75" s="27">
        <f t="shared" si="13"/>
        <v>6489.3749327078185</v>
      </c>
      <c r="H75" s="50">
        <f>PARAMETERS!$B$13*G75</f>
        <v>373.63067794378344</v>
      </c>
      <c r="I75" s="12">
        <f t="shared" si="14"/>
        <v>2.0075418615722752E-2</v>
      </c>
      <c r="J75" s="58"/>
      <c r="K75" s="52">
        <f>PARAMETERS!$B$9*D75</f>
        <v>0.85954380919318296</v>
      </c>
      <c r="L75" s="27">
        <f>L74+K74+PARAMETERS!$B$16</f>
        <v>981.65117559925409</v>
      </c>
      <c r="M75" s="43">
        <f>PARAMETERS!$B$17*L75</f>
        <v>1.8415968220866918</v>
      </c>
      <c r="N75" s="45">
        <f>MAX(PARAMETERS!$B$18,PARAMETERS!$B$18+PARAMETERS!$B$19*(M75-1))</f>
        <v>3.8415968220866917E-2</v>
      </c>
      <c r="O75" s="14">
        <f t="shared" si="15"/>
        <v>6587.4156486606162</v>
      </c>
      <c r="P75" s="27">
        <f t="shared" si="16"/>
        <v>379.57253951668025</v>
      </c>
      <c r="Q75" s="45">
        <f t="shared" si="17"/>
        <v>1.9159789354890804E-2</v>
      </c>
      <c r="R75" s="51">
        <f t="shared" si="9"/>
        <v>1.9159789354890804</v>
      </c>
      <c r="AA75" s="6"/>
    </row>
    <row r="76" spans="1:28" s="6" customFormat="1" ht="20.100000000000001" customHeight="1" x14ac:dyDescent="0.25">
      <c r="A76" s="6">
        <f t="shared" si="10"/>
        <v>2089</v>
      </c>
      <c r="B76" s="60"/>
      <c r="C76" s="27">
        <f t="shared" si="11"/>
        <v>94.274386924403515</v>
      </c>
      <c r="D76" s="50">
        <f>PARAMETERS!$B$12*C76</f>
        <v>5.7135992075396071</v>
      </c>
      <c r="E76" s="54">
        <f t="shared" si="12"/>
        <v>-3.846023372462834E-2</v>
      </c>
      <c r="F76" s="65"/>
      <c r="G76" s="27">
        <f t="shared" si="13"/>
        <v>6619.6518510363048</v>
      </c>
      <c r="H76" s="50">
        <f>PARAMETERS!$B$13*G76</f>
        <v>381.13147021118118</v>
      </c>
      <c r="I76" s="12">
        <f t="shared" si="14"/>
        <v>1.9978650694672306E-2</v>
      </c>
      <c r="J76" s="58"/>
      <c r="K76" s="52">
        <f>PARAMETERS!$B$9*D76</f>
        <v>0.82652360153477467</v>
      </c>
      <c r="L76" s="27">
        <f>L75+K75+PARAMETERS!$B$16</f>
        <v>984.01071940844724</v>
      </c>
      <c r="M76" s="43">
        <f>PARAMETERS!$B$17*L76</f>
        <v>1.846023372462829</v>
      </c>
      <c r="N76" s="45">
        <f>MAX(PARAMETERS!$B$18,PARAMETERS!$B$18+PARAMETERS!$B$19*(M76-1))</f>
        <v>3.8460233724628291E-2</v>
      </c>
      <c r="O76" s="14">
        <f t="shared" si="15"/>
        <v>6713.926237960708</v>
      </c>
      <c r="P76" s="27">
        <f t="shared" si="16"/>
        <v>386.84506941872081</v>
      </c>
      <c r="Q76" s="45">
        <f t="shared" si="17"/>
        <v>1.9115523851129065E-2</v>
      </c>
      <c r="R76" s="51">
        <f t="shared" si="9"/>
        <v>1.9115523851129066</v>
      </c>
      <c r="S76" s="69"/>
      <c r="T76" s="1"/>
      <c r="U76" s="1"/>
      <c r="V76" s="5"/>
      <c r="W76" s="1"/>
      <c r="X76" s="1"/>
      <c r="Y76" s="1"/>
      <c r="AB76" s="1"/>
    </row>
    <row r="77" spans="1:28" s="6" customFormat="1" ht="20.100000000000001" customHeight="1" x14ac:dyDescent="0.25">
      <c r="A77" s="6">
        <f t="shared" si="10"/>
        <v>2090</v>
      </c>
      <c r="B77" s="60"/>
      <c r="C77" s="27">
        <f t="shared" si="11"/>
        <v>90.648571969044909</v>
      </c>
      <c r="D77" s="50">
        <f>PARAMETERS!$B$12*C77</f>
        <v>5.4938528466087826</v>
      </c>
      <c r="E77" s="54">
        <f t="shared" si="12"/>
        <v>-3.8503879762830047E-2</v>
      </c>
      <c r="F77" s="65"/>
      <c r="G77" s="27">
        <f t="shared" si="13"/>
        <v>6751.903563088501</v>
      </c>
      <c r="H77" s="50">
        <f>PARAMETERS!$B$13*G77</f>
        <v>388.74596272327727</v>
      </c>
      <c r="I77" s="12">
        <f t="shared" si="14"/>
        <v>1.9885552474491568E-2</v>
      </c>
      <c r="J77" s="58"/>
      <c r="K77" s="52">
        <f>PARAMETERS!$B$9*D77</f>
        <v>0.79473531064082559</v>
      </c>
      <c r="L77" s="27">
        <f>L76+K76+PARAMETERS!$B$16</f>
        <v>986.33724300998199</v>
      </c>
      <c r="M77" s="43">
        <f>PARAMETERS!$B$17*L77</f>
        <v>1.8503879762830002</v>
      </c>
      <c r="N77" s="45">
        <f>MAX(PARAMETERS!$B$18,PARAMETERS!$B$18+PARAMETERS!$B$19*(M77-1))</f>
        <v>3.8503879762829998E-2</v>
      </c>
      <c r="O77" s="14">
        <f t="shared" si="15"/>
        <v>6842.5521350575455</v>
      </c>
      <c r="P77" s="27">
        <f t="shared" si="16"/>
        <v>394.23981556988605</v>
      </c>
      <c r="Q77" s="45">
        <f t="shared" si="17"/>
        <v>1.9071877812927525E-2</v>
      </c>
      <c r="R77" s="51">
        <f t="shared" si="9"/>
        <v>1.9071877812927525</v>
      </c>
      <c r="S77" s="69"/>
      <c r="T77" s="1"/>
      <c r="U77" s="1"/>
      <c r="V77" s="5"/>
      <c r="W77" s="1"/>
      <c r="X77" s="1"/>
      <c r="Y77" s="1"/>
      <c r="Z77" s="1"/>
      <c r="AB77" s="1"/>
    </row>
    <row r="78" spans="1:28" s="6" customFormat="1" ht="20.100000000000001" customHeight="1" x14ac:dyDescent="0.25">
      <c r="A78" s="6">
        <f t="shared" si="10"/>
        <v>2091</v>
      </c>
      <c r="B78" s="60"/>
      <c r="C78" s="27">
        <f t="shared" si="11"/>
        <v>87.158250253276563</v>
      </c>
      <c r="D78" s="50">
        <f>PARAMETERS!$B$12*C78</f>
        <v>5.2823181971682764</v>
      </c>
      <c r="E78" s="54">
        <f t="shared" si="12"/>
        <v>-3.8546929446471617E-2</v>
      </c>
      <c r="F78" s="65"/>
      <c r="G78" s="27">
        <f t="shared" si="13"/>
        <v>6886.1688956950038</v>
      </c>
      <c r="H78" s="50">
        <f>PARAMETERS!$B$13*G78</f>
        <v>396.47639096425775</v>
      </c>
      <c r="I78" s="12">
        <f t="shared" si="14"/>
        <v>1.9795919131144771E-2</v>
      </c>
      <c r="J78" s="58"/>
      <c r="K78" s="52">
        <f>PARAMETERS!$B$9*D78</f>
        <v>0.76413491779663589</v>
      </c>
      <c r="L78" s="27">
        <f>L77+K77+PARAMETERS!$B$16</f>
        <v>988.63197832062281</v>
      </c>
      <c r="M78" s="43">
        <f>PARAMETERS!$B$17*L78</f>
        <v>1.8546929446471714</v>
      </c>
      <c r="N78" s="45">
        <f>MAX(PARAMETERS!$B$18,PARAMETERS!$B$18+PARAMETERS!$B$19*(M78-1))</f>
        <v>3.8546929446471714E-2</v>
      </c>
      <c r="O78" s="14">
        <f t="shared" si="15"/>
        <v>6973.3271459482803</v>
      </c>
      <c r="P78" s="27">
        <f t="shared" si="16"/>
        <v>401.758709161426</v>
      </c>
      <c r="Q78" s="45">
        <f t="shared" si="17"/>
        <v>1.9028828129285916E-2</v>
      </c>
      <c r="R78" s="51">
        <f t="shared" si="9"/>
        <v>1.9028828129285917</v>
      </c>
      <c r="S78" s="69"/>
      <c r="T78" s="1"/>
      <c r="U78" s="1"/>
      <c r="V78" s="5"/>
      <c r="W78" s="1"/>
      <c r="X78" s="1"/>
      <c r="Y78" s="1"/>
      <c r="Z78" s="1"/>
      <c r="AA78" s="1"/>
      <c r="AB78" s="1"/>
    </row>
    <row r="79" spans="1:28" ht="20.100000000000001" customHeight="1" x14ac:dyDescent="0.25">
      <c r="A79" s="6">
        <f t="shared" si="10"/>
        <v>2092</v>
      </c>
      <c r="C79" s="27">
        <f t="shared" si="11"/>
        <v>83.798567330085589</v>
      </c>
      <c r="D79" s="50">
        <f>PARAMETERS!$B$12*C79</f>
        <v>5.0787010503082177</v>
      </c>
      <c r="E79" s="54">
        <f t="shared" si="12"/>
        <v>-3.8589405060753354E-2</v>
      </c>
      <c r="G79" s="27">
        <f t="shared" si="13"/>
        <v>7022.486938277586</v>
      </c>
      <c r="H79" s="50">
        <f>PARAMETERS!$B$13*G79</f>
        <v>404.32500553719433</v>
      </c>
      <c r="I79" s="12">
        <f t="shared" si="14"/>
        <v>1.9709557996900572E-2</v>
      </c>
      <c r="J79" s="58"/>
      <c r="K79" s="52">
        <f>PARAMETERS!$B$9*D79</f>
        <v>0.73467986303274357</v>
      </c>
      <c r="L79" s="27">
        <f>L78+K78+PARAMETERS!$B$16</f>
        <v>990.89611323841939</v>
      </c>
      <c r="M79" s="43">
        <f>PARAMETERS!$B$17*L79</f>
        <v>1.8589405060753379</v>
      </c>
      <c r="N79" s="45">
        <f>MAX(PARAMETERS!$B$18,PARAMETERS!$B$18+PARAMETERS!$B$19*(M79-1))</f>
        <v>3.8589405060753382E-2</v>
      </c>
      <c r="O79" s="14">
        <f t="shared" si="15"/>
        <v>7106.2855056076714</v>
      </c>
      <c r="P79" s="27">
        <f t="shared" si="16"/>
        <v>409.40370658750254</v>
      </c>
      <c r="Q79" s="45">
        <f t="shared" si="17"/>
        <v>1.8986352515004169E-2</v>
      </c>
      <c r="R79" s="51">
        <f t="shared" si="9"/>
        <v>1.898635251500417</v>
      </c>
    </row>
    <row r="80" spans="1:28" ht="20.100000000000001" customHeight="1" x14ac:dyDescent="0.25">
      <c r="A80" s="6">
        <f t="shared" si="10"/>
        <v>2093</v>
      </c>
      <c r="C80" s="27">
        <f t="shared" si="11"/>
        <v>80.564830471874103</v>
      </c>
      <c r="D80" s="50">
        <f>PARAMETERS!$B$12*C80</f>
        <v>4.8827169982954004</v>
      </c>
      <c r="E80" s="54">
        <f t="shared" si="12"/>
        <v>-3.8631328092441519E-2</v>
      </c>
      <c r="G80" s="27">
        <f t="shared" si="13"/>
        <v>7160.8970518700453</v>
      </c>
      <c r="H80" s="50">
        <f>PARAMETERS!$B$13*G80</f>
        <v>412.2940726834268</v>
      </c>
      <c r="I80" s="12">
        <f t="shared" si="14"/>
        <v>1.9626287770472844E-2</v>
      </c>
      <c r="J80" s="58"/>
      <c r="K80" s="52">
        <f>PARAMETERS!$B$9*D80</f>
        <v>0.70632900420819422</v>
      </c>
      <c r="L80" s="27">
        <f>L79+K79+PARAMETERS!$B$16</f>
        <v>993.13079310145213</v>
      </c>
      <c r="M80" s="43">
        <f>PARAMETERS!$B$17*L80</f>
        <v>1.8631328092441595</v>
      </c>
      <c r="N80" s="45">
        <f>MAX(PARAMETERS!$B$18,PARAMETERS!$B$18+PARAMETERS!$B$19*(M80-1))</f>
        <v>3.8631328092441596E-2</v>
      </c>
      <c r="O80" s="14">
        <f t="shared" si="15"/>
        <v>7241.4618823419196</v>
      </c>
      <c r="P80" s="27">
        <f t="shared" si="16"/>
        <v>417.1767896817222</v>
      </c>
      <c r="Q80" s="45">
        <f t="shared" si="17"/>
        <v>1.8944429483315876E-2</v>
      </c>
      <c r="R80" s="51">
        <f t="shared" si="9"/>
        <v>1.8944429483315877</v>
      </c>
    </row>
    <row r="81" spans="1:28" s="2" customFormat="1" ht="20.100000000000001" customHeight="1" x14ac:dyDescent="0.25">
      <c r="A81" s="6">
        <f t="shared" si="10"/>
        <v>2094</v>
      </c>
      <c r="B81" s="60"/>
      <c r="C81" s="27">
        <f t="shared" si="11"/>
        <v>77.452504073203201</v>
      </c>
      <c r="D81" s="50">
        <f>PARAMETERS!$B$12*C81</f>
        <v>4.6940911559517096</v>
      </c>
      <c r="E81" s="54">
        <f t="shared" si="12"/>
        <v>-3.8672719256468369E-2</v>
      </c>
      <c r="F81" s="65"/>
      <c r="G81" s="27">
        <f t="shared" si="13"/>
        <v>7301.4388781047774</v>
      </c>
      <c r="H81" s="50">
        <f>PARAMETERS!$B$13*G81</f>
        <v>420.38587479997199</v>
      </c>
      <c r="I81" s="12">
        <f t="shared" si="14"/>
        <v>1.954593778531476E-2</v>
      </c>
      <c r="J81" s="58"/>
      <c r="K81" s="52">
        <f>PARAMETERS!$B$9*D81</f>
        <v>0.67904257670542001</v>
      </c>
      <c r="L81" s="27">
        <f>L80+K80+PARAMETERS!$B$16</f>
        <v>995.33712210566034</v>
      </c>
      <c r="M81" s="43">
        <f>PARAMETERS!$B$17*L81</f>
        <v>1.867271925646834</v>
      </c>
      <c r="N81" s="45">
        <f>MAX(PARAMETERS!$B$18,PARAMETERS!$B$18+PARAMETERS!$B$19*(M81-1))</f>
        <v>3.8672719256468341E-2</v>
      </c>
      <c r="O81" s="14">
        <f t="shared" si="15"/>
        <v>7378.8913821779806</v>
      </c>
      <c r="P81" s="27">
        <f t="shared" si="16"/>
        <v>425.07996595592368</v>
      </c>
      <c r="Q81" s="45">
        <f t="shared" si="17"/>
        <v>1.8903038319289255E-2</v>
      </c>
      <c r="R81" s="51">
        <f t="shared" si="9"/>
        <v>1.8903038319289256</v>
      </c>
      <c r="S81" s="69"/>
      <c r="T81" s="1"/>
      <c r="U81" s="1"/>
      <c r="V81" s="5"/>
      <c r="W81" s="1"/>
      <c r="X81" s="1"/>
      <c r="Y81" s="1"/>
      <c r="Z81" s="1"/>
      <c r="AA81" s="1"/>
      <c r="AB81" s="1"/>
    </row>
    <row r="82" spans="1:28" s="2" customFormat="1" ht="20.100000000000001" customHeight="1" x14ac:dyDescent="0.25">
      <c r="A82" s="6">
        <f t="shared" si="10"/>
        <v>2095</v>
      </c>
      <c r="B82" s="60"/>
      <c r="C82" s="27">
        <f t="shared" si="11"/>
        <v>74.457205127469749</v>
      </c>
      <c r="D82" s="50">
        <f>PARAMETERS!$B$12*C82</f>
        <v>4.512557886513318</v>
      </c>
      <c r="E82" s="54">
        <f t="shared" si="12"/>
        <v>-3.8713598521773522E-2</v>
      </c>
      <c r="F82" s="65"/>
      <c r="G82" s="27">
        <f t="shared" si="13"/>
        <v>7444.1523481594913</v>
      </c>
      <c r="H82" s="50">
        <f>PARAMETERS!$B$13*G82</f>
        <v>428.60271095463736</v>
      </c>
      <c r="I82" s="12">
        <f t="shared" si="14"/>
        <v>1.9468347331099051E-2</v>
      </c>
      <c r="J82" s="58"/>
      <c r="K82" s="52">
        <f>PARAMETERS!$B$9*D82</f>
        <v>0.6527821537733024</v>
      </c>
      <c r="L82" s="27">
        <f>L81+K81+PARAMETERS!$B$16</f>
        <v>997.5161646823658</v>
      </c>
      <c r="M82" s="43">
        <f>PARAMETERS!$B$17*L82</f>
        <v>1.8713598521773582</v>
      </c>
      <c r="N82" s="45">
        <f>MAX(PARAMETERS!$B$18,PARAMETERS!$B$18+PARAMETERS!$B$19*(M82-1))</f>
        <v>3.8713598521773585E-2</v>
      </c>
      <c r="O82" s="14">
        <f t="shared" si="15"/>
        <v>7518.6095532869613</v>
      </c>
      <c r="P82" s="27">
        <f t="shared" si="16"/>
        <v>433.11526884115068</v>
      </c>
      <c r="Q82" s="45">
        <f t="shared" si="17"/>
        <v>1.8862159053983939E-2</v>
      </c>
      <c r="R82" s="51">
        <f t="shared" si="9"/>
        <v>1.8862159053983938</v>
      </c>
      <c r="S82" s="69"/>
      <c r="T82" s="1"/>
      <c r="U82" s="1"/>
      <c r="V82" s="5"/>
      <c r="W82" s="1"/>
      <c r="X82" s="1"/>
      <c r="Y82" s="1"/>
      <c r="Z82" s="1"/>
      <c r="AA82" s="1"/>
      <c r="AB82" s="1"/>
    </row>
    <row r="83" spans="1:28" s="2" customFormat="1" ht="20.100000000000001" customHeight="1" x14ac:dyDescent="0.25">
      <c r="A83" s="6">
        <f t="shared" si="10"/>
        <v>2096</v>
      </c>
      <c r="B83" s="60"/>
      <c r="C83" s="27">
        <f t="shared" si="11"/>
        <v>71.57469878111155</v>
      </c>
      <c r="D83" s="50">
        <f>PARAMETERS!$B$12*C83</f>
        <v>4.3378605321885786</v>
      </c>
      <c r="E83" s="54">
        <f t="shared" si="12"/>
        <v>-3.8753985136404025E-2</v>
      </c>
      <c r="F83" s="65"/>
      <c r="G83" s="27">
        <f t="shared" si="13"/>
        <v>7589.0776916590767</v>
      </c>
      <c r="H83" s="50">
        <f>PARAMETERS!$B$13*G83</f>
        <v>436.94689739855289</v>
      </c>
      <c r="I83" s="12">
        <f t="shared" si="14"/>
        <v>1.9393365023911896E-2</v>
      </c>
      <c r="J83" s="58"/>
      <c r="K83" s="52">
        <f>PARAMETERS!$B$9*D83</f>
        <v>0.62751060754994414</v>
      </c>
      <c r="L83" s="27">
        <f>L82+K82+PARAMETERS!$B$16</f>
        <v>999.66894683613907</v>
      </c>
      <c r="M83" s="43">
        <f>PARAMETERS!$B$17*L83</f>
        <v>1.8753985136403912</v>
      </c>
      <c r="N83" s="45">
        <f>MAX(PARAMETERS!$B$18,PARAMETERS!$B$18+PARAMETERS!$B$19*(M83-1))</f>
        <v>3.8753985136403914E-2</v>
      </c>
      <c r="O83" s="14">
        <f t="shared" si="15"/>
        <v>7660.6523904401884</v>
      </c>
      <c r="P83" s="27">
        <f t="shared" si="16"/>
        <v>441.28475793074148</v>
      </c>
      <c r="Q83" s="45">
        <f t="shared" si="17"/>
        <v>1.8821772439353675E-2</v>
      </c>
      <c r="R83" s="51">
        <f t="shared" si="9"/>
        <v>1.8821772439353674</v>
      </c>
      <c r="S83" s="69"/>
      <c r="T83" s="1"/>
      <c r="U83" s="1"/>
      <c r="V83" s="5"/>
      <c r="W83" s="1"/>
      <c r="X83" s="1"/>
      <c r="Y83" s="1"/>
      <c r="Z83" s="1"/>
      <c r="AA83" s="1"/>
      <c r="AB83" s="1"/>
    </row>
    <row r="84" spans="1:28" s="2" customFormat="1" ht="20.100000000000001" customHeight="1" x14ac:dyDescent="0.25">
      <c r="A84" s="6">
        <f t="shared" si="10"/>
        <v>2097</v>
      </c>
      <c r="B84" s="60"/>
      <c r="C84" s="27">
        <f t="shared" si="11"/>
        <v>68.800893968405759</v>
      </c>
      <c r="D84" s="50">
        <f>PARAMETERS!$B$12*C84</f>
        <v>4.1697511496003488</v>
      </c>
      <c r="E84" s="54">
        <f t="shared" si="12"/>
        <v>-3.8793897651879815E-2</v>
      </c>
      <c r="F84" s="65"/>
      <c r="G84" s="27">
        <f t="shared" si="13"/>
        <v>7736.2554455282479</v>
      </c>
      <c r="H84" s="50">
        <f>PARAMETERS!$B$13*G84</f>
        <v>445.42076807586881</v>
      </c>
      <c r="I84" s="12">
        <f t="shared" si="14"/>
        <v>1.9320848221117775E-2</v>
      </c>
      <c r="J84" s="58"/>
      <c r="K84" s="52">
        <f>PARAMETERS!$B$9*D84</f>
        <v>0.60319207079201775</v>
      </c>
      <c r="L84" s="27">
        <f>L83+K83+PARAMETERS!$B$16</f>
        <v>1001.7964574436891</v>
      </c>
      <c r="M84" s="43">
        <f>PARAMETERS!$B$17*L84</f>
        <v>1.8793897651879972</v>
      </c>
      <c r="N84" s="45">
        <f>MAX(PARAMETERS!$B$18,PARAMETERS!$B$18+PARAMETERS!$B$19*(M84-1))</f>
        <v>3.8793897651879974E-2</v>
      </c>
      <c r="O84" s="14">
        <f t="shared" si="15"/>
        <v>7805.0563394966539</v>
      </c>
      <c r="P84" s="27">
        <f t="shared" si="16"/>
        <v>449.59051922546917</v>
      </c>
      <c r="Q84" s="45">
        <f t="shared" si="17"/>
        <v>1.8781859923877608E-2</v>
      </c>
      <c r="R84" s="51">
        <f t="shared" si="9"/>
        <v>1.8781859923877608</v>
      </c>
      <c r="S84" s="69"/>
      <c r="T84" s="6"/>
      <c r="U84" s="6"/>
      <c r="V84" s="13"/>
      <c r="W84" s="6"/>
      <c r="X84" s="1"/>
      <c r="Y84" s="1"/>
      <c r="Z84" s="1"/>
      <c r="AA84" s="1"/>
      <c r="AB84" s="1"/>
    </row>
    <row r="85" spans="1:28" s="2" customFormat="1" ht="20.100000000000001" customHeight="1" x14ac:dyDescent="0.25">
      <c r="A85" s="6">
        <f t="shared" si="10"/>
        <v>2098</v>
      </c>
      <c r="B85" s="60"/>
      <c r="C85" s="27">
        <f t="shared" si="11"/>
        <v>66.13183912943758</v>
      </c>
      <c r="D85" s="50">
        <f>PARAMETERS!$B$12*C85</f>
        <v>4.0079902502689446</v>
      </c>
      <c r="E85" s="54">
        <f t="shared" si="12"/>
        <v>-3.8833353946845943E-2</v>
      </c>
      <c r="F85" s="65"/>
      <c r="G85" s="27">
        <f t="shared" si="13"/>
        <v>7885.7264627910954</v>
      </c>
      <c r="H85" s="50">
        <f>PARAMETERS!$B$13*G85</f>
        <v>454.02667513039637</v>
      </c>
      <c r="I85" s="12">
        <f t="shared" si="14"/>
        <v>1.9250662477247393E-2</v>
      </c>
      <c r="J85" s="58"/>
      <c r="K85" s="52">
        <f>PARAMETERS!$B$9*D85</f>
        <v>0.57979189933328679</v>
      </c>
      <c r="L85" s="27">
        <f>L84+K84+PARAMETERS!$B$16</f>
        <v>1003.8996495144811</v>
      </c>
      <c r="M85" s="43">
        <f>PARAMETERS!$B$17*L85</f>
        <v>1.8833353946845892</v>
      </c>
      <c r="N85" s="45">
        <f>MAX(PARAMETERS!$B$18,PARAMETERS!$B$18+PARAMETERS!$B$19*(M85-1))</f>
        <v>3.8833353946845894E-2</v>
      </c>
      <c r="O85" s="14">
        <f t="shared" si="15"/>
        <v>7951.8583019205325</v>
      </c>
      <c r="P85" s="27">
        <f t="shared" si="16"/>
        <v>458.03466538066533</v>
      </c>
      <c r="Q85" s="45">
        <f t="shared" si="17"/>
        <v>1.8742403628911636E-2</v>
      </c>
      <c r="R85" s="51">
        <f t="shared" si="9"/>
        <v>1.8742403628911637</v>
      </c>
      <c r="S85" s="69"/>
      <c r="T85" s="1"/>
      <c r="U85" s="1"/>
      <c r="V85" s="5"/>
      <c r="W85" s="1"/>
      <c r="X85" s="6"/>
      <c r="Y85" s="1"/>
      <c r="Z85" s="1"/>
      <c r="AA85" s="1"/>
      <c r="AB85" s="1"/>
    </row>
    <row r="86" spans="1:28" s="2" customFormat="1" ht="20.100000000000001" customHeight="1" x14ac:dyDescent="0.25">
      <c r="A86" s="6">
        <f t="shared" si="10"/>
        <v>2099</v>
      </c>
      <c r="B86" s="60"/>
      <c r="C86" s="27">
        <f t="shared" si="11"/>
        <v>63.563718013368259</v>
      </c>
      <c r="D86" s="50">
        <f>PARAMETERS!$B$12*C86</f>
        <v>3.852346546264743</v>
      </c>
      <c r="E86" s="54">
        <f t="shared" si="12"/>
        <v>-3.887237125001438E-2</v>
      </c>
      <c r="F86" s="65"/>
      <c r="G86" s="27">
        <f t="shared" si="13"/>
        <v>8037.5319213141847</v>
      </c>
      <c r="H86" s="50">
        <f>PARAMETERS!$B$13*G86</f>
        <v>462.76698940899848</v>
      </c>
      <c r="I86" s="12">
        <f t="shared" si="14"/>
        <v>1.9182681037599878E-2</v>
      </c>
      <c r="J86" s="58"/>
      <c r="K86" s="52">
        <f>PARAMETERS!$B$9*D86</f>
        <v>0.55727663529096316</v>
      </c>
      <c r="L86" s="27">
        <f>L85+K85+PARAMETERS!$B$16</f>
        <v>1005.9794414138144</v>
      </c>
      <c r="M86" s="43">
        <f>PARAMETERS!$B$17*L86</f>
        <v>1.8872371250014459</v>
      </c>
      <c r="N86" s="45">
        <f>MAX(PARAMETERS!$B$18,PARAMETERS!$B$18+PARAMETERS!$B$19*(M86-1))</f>
        <v>3.8872371250014456E-2</v>
      </c>
      <c r="O86" s="14">
        <f t="shared" si="15"/>
        <v>8101.0956393275528</v>
      </c>
      <c r="P86" s="27">
        <f t="shared" si="16"/>
        <v>466.61933595526324</v>
      </c>
      <c r="Q86" s="45">
        <f t="shared" si="17"/>
        <v>1.8703386325743178E-2</v>
      </c>
      <c r="R86" s="51">
        <f t="shared" si="9"/>
        <v>1.8703386325743179</v>
      </c>
      <c r="S86" s="69"/>
      <c r="T86" s="1"/>
      <c r="U86" s="1"/>
      <c r="V86" s="5"/>
      <c r="W86" s="1"/>
      <c r="X86" s="1"/>
      <c r="Y86" s="6"/>
      <c r="Z86" s="1"/>
      <c r="AA86" s="1"/>
      <c r="AB86" s="1"/>
    </row>
    <row r="87" spans="1:28" s="2" customFormat="1" ht="20.100000000000001" customHeight="1" x14ac:dyDescent="0.25">
      <c r="A87" s="6">
        <f t="shared" si="10"/>
        <v>2100</v>
      </c>
      <c r="B87" s="60"/>
      <c r="C87" s="27">
        <f t="shared" si="11"/>
        <v>61.09284556872138</v>
      </c>
      <c r="D87" s="50">
        <f>PARAMETERS!$B$12*C87</f>
        <v>3.7025967011346292</v>
      </c>
      <c r="E87" s="54">
        <f t="shared" si="12"/>
        <v>-3.891096616242206E-2</v>
      </c>
      <c r="F87" s="65"/>
      <c r="G87" s="27">
        <f t="shared" si="13"/>
        <v>8191.7133324902816</v>
      </c>
      <c r="H87" s="50">
        <f>PARAMETERS!$B$13*G87</f>
        <v>471.64410096156166</v>
      </c>
      <c r="I87" s="12">
        <f t="shared" si="14"/>
        <v>1.9116784366561761E-2</v>
      </c>
      <c r="J87" s="58"/>
      <c r="K87" s="52">
        <f>PARAMETERS!$B$9*D87</f>
        <v>0.53561397103497399</v>
      </c>
      <c r="L87" s="27">
        <f>L86+K86+PARAMETERS!$B$16</f>
        <v>1008.0367180491053</v>
      </c>
      <c r="M87" s="43">
        <f>PARAMETERS!$B$17*L87</f>
        <v>1.8910966162422038</v>
      </c>
      <c r="N87" s="45">
        <f>MAX(PARAMETERS!$B$18,PARAMETERS!$B$18+PARAMETERS!$B$19*(M87-1))</f>
        <v>3.8910966162422039E-2</v>
      </c>
      <c r="O87" s="14">
        <f t="shared" si="15"/>
        <v>8252.8061780590033</v>
      </c>
      <c r="P87" s="27">
        <f t="shared" si="16"/>
        <v>475.34669766269627</v>
      </c>
      <c r="Q87" s="45">
        <f t="shared" si="17"/>
        <v>1.866479141333563E-2</v>
      </c>
      <c r="R87" s="51">
        <f t="shared" si="9"/>
        <v>1.8664791413335631</v>
      </c>
      <c r="S87" s="69"/>
      <c r="T87" s="1"/>
      <c r="U87" s="1"/>
      <c r="V87" s="5"/>
      <c r="W87" s="1"/>
      <c r="X87" s="1"/>
      <c r="Y87" s="1"/>
      <c r="Z87" s="1"/>
      <c r="AA87" s="1"/>
      <c r="AB87" s="1"/>
    </row>
    <row r="88" spans="1:28" s="2" customFormat="1" ht="20.100000000000001" customHeight="1" x14ac:dyDescent="0.25">
      <c r="A88" s="6">
        <f t="shared" si="10"/>
        <v>2101</v>
      </c>
      <c r="B88" s="60"/>
      <c r="C88" s="27">
        <f t="shared" si="11"/>
        <v>58.715663922030785</v>
      </c>
      <c r="D88" s="50">
        <f>PARAMETERS!$B$12*C88</f>
        <v>3.5585250861836841</v>
      </c>
      <c r="E88" s="54">
        <f t="shared" si="12"/>
        <v>-1</v>
      </c>
      <c r="F88" s="65"/>
      <c r="G88" s="27">
        <f t="shared" si="13"/>
        <v>8348.3125498601876</v>
      </c>
      <c r="H88" s="50">
        <f>PARAMETERS!$B$13*G88</f>
        <v>480.66041953740472</v>
      </c>
      <c r="I88" s="12">
        <f t="shared" si="14"/>
        <v>-1</v>
      </c>
      <c r="J88" s="58"/>
      <c r="K88" s="52">
        <f>PARAMETERS!$B$9*D88</f>
        <v>0.5147727139319116</v>
      </c>
      <c r="L88" s="27">
        <f>L87+K87+PARAMETERS!$B$16</f>
        <v>1010.0723320201403</v>
      </c>
      <c r="M88" s="43">
        <f>PARAMETERS!$B$17*L88</f>
        <v>1.8949154679007523</v>
      </c>
      <c r="N88" s="45">
        <f>MAX(PARAMETERS!$B$18,PARAMETERS!$B$18+PARAMETERS!$B$19*(M88-1))</f>
        <v>3.8949154679007524E-2</v>
      </c>
      <c r="O88" s="14">
        <f t="shared" si="15"/>
        <v>8407.0282137822178</v>
      </c>
      <c r="P88" s="27">
        <f t="shared" si="16"/>
        <v>484.21894462358841</v>
      </c>
      <c r="Q88" s="45">
        <f t="shared" si="17"/>
        <v>-1</v>
      </c>
      <c r="R88" s="51">
        <f t="shared" si="9"/>
        <v>-100</v>
      </c>
      <c r="S88" s="69"/>
      <c r="T88" s="1"/>
      <c r="U88" s="1"/>
      <c r="V88" s="5"/>
      <c r="W88" s="1"/>
      <c r="X88" s="1"/>
      <c r="Y88" s="1"/>
      <c r="Z88" s="1"/>
      <c r="AA88" s="1"/>
      <c r="AB88" s="1"/>
    </row>
    <row r="89" spans="1:28" s="2" customFormat="1" ht="20.100000000000001" customHeight="1" x14ac:dyDescent="0.25">
      <c r="A89" s="1"/>
      <c r="B89" s="60"/>
      <c r="C89" s="14"/>
      <c r="D89" s="14"/>
      <c r="E89" s="53"/>
      <c r="F89" s="65"/>
      <c r="G89" s="14"/>
      <c r="H89" s="14"/>
      <c r="I89" s="9"/>
      <c r="J89" s="58"/>
      <c r="K89" s="35"/>
      <c r="L89" s="14"/>
      <c r="M89" s="4"/>
      <c r="N89" s="9"/>
      <c r="O89" s="14"/>
      <c r="P89" s="27"/>
      <c r="Q89" s="12"/>
      <c r="R89" s="31"/>
      <c r="S89" s="69"/>
      <c r="T89" s="1"/>
      <c r="U89" s="1"/>
      <c r="V89" s="5"/>
      <c r="W89" s="1"/>
      <c r="X89" s="1"/>
      <c r="Y89" s="1"/>
      <c r="Z89" s="1"/>
      <c r="AA89" s="1"/>
      <c r="AB89" s="1"/>
    </row>
    <row r="90" spans="1:28" s="2" customFormat="1" ht="20.100000000000001" customHeight="1" x14ac:dyDescent="0.25">
      <c r="A90" s="1"/>
      <c r="B90" s="60"/>
      <c r="C90" s="14"/>
      <c r="D90" s="14"/>
      <c r="E90" s="8"/>
      <c r="F90" s="65"/>
      <c r="G90" s="14"/>
      <c r="H90" s="14"/>
      <c r="I90" s="9"/>
      <c r="J90" s="58"/>
      <c r="K90" s="35"/>
      <c r="L90" s="14"/>
      <c r="M90" s="4"/>
      <c r="N90" s="9"/>
      <c r="O90" s="14"/>
      <c r="P90" s="27"/>
      <c r="Q90" s="12"/>
      <c r="R90" s="31"/>
      <c r="S90" s="69"/>
      <c r="T90" s="1"/>
      <c r="U90" s="1"/>
      <c r="V90" s="5"/>
      <c r="W90" s="1"/>
      <c r="X90" s="1"/>
      <c r="Y90" s="1"/>
      <c r="Z90" s="1"/>
      <c r="AA90" s="1"/>
      <c r="AB90" s="1"/>
    </row>
    <row r="91" spans="1:28" s="2" customFormat="1" ht="20.100000000000001" customHeight="1" x14ac:dyDescent="0.25">
      <c r="A91" s="1"/>
      <c r="B91" s="60"/>
      <c r="C91" s="14"/>
      <c r="D91" s="14"/>
      <c r="E91" s="8"/>
      <c r="F91" s="65"/>
      <c r="G91" s="14"/>
      <c r="H91" s="14"/>
      <c r="I91" s="9"/>
      <c r="J91" s="58"/>
      <c r="K91" s="35"/>
      <c r="L91" s="14"/>
      <c r="M91" s="4"/>
      <c r="N91" s="9"/>
      <c r="O91" s="14"/>
      <c r="P91" s="27"/>
      <c r="Q91" s="12"/>
      <c r="R91" s="31"/>
      <c r="S91" s="69"/>
      <c r="T91" s="1"/>
      <c r="U91" s="1"/>
      <c r="V91" s="5"/>
      <c r="W91" s="1"/>
      <c r="X91" s="1"/>
      <c r="Y91" s="1"/>
      <c r="Z91" s="1"/>
      <c r="AA91" s="1"/>
      <c r="AB91" s="1"/>
    </row>
    <row r="92" spans="1:28" s="2" customFormat="1" ht="20.100000000000001" customHeight="1" x14ac:dyDescent="0.25">
      <c r="A92" s="1"/>
      <c r="B92" s="60"/>
      <c r="C92" s="14"/>
      <c r="D92" s="14"/>
      <c r="E92" s="8"/>
      <c r="F92" s="65"/>
      <c r="G92" s="14"/>
      <c r="H92" s="14"/>
      <c r="I92" s="9"/>
      <c r="J92" s="58"/>
      <c r="K92" s="35"/>
      <c r="L92" s="14"/>
      <c r="M92" s="4"/>
      <c r="N92" s="9"/>
      <c r="O92" s="14"/>
      <c r="P92" s="27"/>
      <c r="Q92" s="12"/>
      <c r="R92" s="31"/>
      <c r="S92" s="69"/>
      <c r="T92" s="1"/>
      <c r="U92" s="1"/>
      <c r="V92" s="5"/>
      <c r="W92" s="1"/>
      <c r="X92" s="1"/>
      <c r="Y92" s="1"/>
      <c r="Z92" s="1"/>
      <c r="AA92" s="1"/>
      <c r="AB92" s="1"/>
    </row>
    <row r="93" spans="1:28" s="2" customFormat="1" ht="20.100000000000001" customHeight="1" x14ac:dyDescent="0.25">
      <c r="A93" s="1"/>
      <c r="B93" s="60"/>
      <c r="C93" s="14"/>
      <c r="D93" s="14"/>
      <c r="E93" s="8"/>
      <c r="F93" s="65"/>
      <c r="G93" s="14"/>
      <c r="H93" s="14"/>
      <c r="I93" s="9"/>
      <c r="J93" s="58"/>
      <c r="K93" s="35"/>
      <c r="L93" s="14"/>
      <c r="M93" s="4"/>
      <c r="N93" s="9"/>
      <c r="O93" s="14"/>
      <c r="P93" s="27"/>
      <c r="Q93" s="12"/>
      <c r="R93" s="31"/>
      <c r="S93" s="69"/>
      <c r="T93" s="6"/>
      <c r="U93" s="6"/>
      <c r="V93" s="13"/>
      <c r="W93" s="6"/>
      <c r="X93" s="1"/>
      <c r="Y93" s="1"/>
      <c r="Z93" s="1"/>
      <c r="AA93" s="1"/>
      <c r="AB93" s="1"/>
    </row>
    <row r="94" spans="1:28" s="2" customFormat="1" ht="20.100000000000001" customHeight="1" x14ac:dyDescent="0.25">
      <c r="A94" s="1"/>
      <c r="B94" s="60"/>
      <c r="C94" s="14"/>
      <c r="D94" s="14"/>
      <c r="E94" s="8"/>
      <c r="F94" s="65"/>
      <c r="G94" s="14"/>
      <c r="H94" s="14"/>
      <c r="I94" s="9"/>
      <c r="J94" s="58"/>
      <c r="K94" s="35"/>
      <c r="L94" s="14"/>
      <c r="M94" s="4"/>
      <c r="N94" s="9"/>
      <c r="O94" s="14"/>
      <c r="P94" s="27"/>
      <c r="Q94" s="12"/>
      <c r="R94" s="31"/>
      <c r="S94" s="69"/>
      <c r="T94" s="1"/>
      <c r="U94" s="1"/>
      <c r="V94" s="5"/>
      <c r="W94" s="1"/>
      <c r="X94" s="6"/>
      <c r="Y94" s="1"/>
      <c r="Z94" s="1"/>
      <c r="AA94" s="1"/>
      <c r="AB94" s="1"/>
    </row>
    <row r="95" spans="1:28" s="2" customFormat="1" ht="20.100000000000001" customHeight="1" x14ac:dyDescent="0.25">
      <c r="A95" s="1"/>
      <c r="B95" s="60"/>
      <c r="C95" s="14"/>
      <c r="D95" s="14"/>
      <c r="E95" s="8"/>
      <c r="F95" s="65"/>
      <c r="G95" s="14"/>
      <c r="H95" s="14"/>
      <c r="I95" s="9"/>
      <c r="J95" s="58"/>
      <c r="K95" s="35"/>
      <c r="L95" s="14"/>
      <c r="M95" s="4"/>
      <c r="N95" s="9"/>
      <c r="O95" s="14"/>
      <c r="P95" s="27"/>
      <c r="Q95" s="12"/>
      <c r="R95" s="31"/>
      <c r="S95" s="69"/>
      <c r="T95" s="1"/>
      <c r="U95" s="1"/>
      <c r="V95" s="5"/>
      <c r="W95" s="1"/>
      <c r="X95" s="1"/>
      <c r="Y95" s="6"/>
      <c r="Z95" s="1"/>
      <c r="AA95" s="1"/>
      <c r="AB95" s="1"/>
    </row>
    <row r="96" spans="1:28" s="2" customFormat="1" ht="20.100000000000001" customHeight="1" x14ac:dyDescent="0.25">
      <c r="A96" s="1"/>
      <c r="B96" s="60"/>
      <c r="C96" s="14"/>
      <c r="D96" s="14"/>
      <c r="E96" s="8"/>
      <c r="F96" s="65"/>
      <c r="G96" s="14"/>
      <c r="H96" s="14"/>
      <c r="I96" s="9"/>
      <c r="J96" s="58"/>
      <c r="K96" s="35"/>
      <c r="L96" s="14"/>
      <c r="M96" s="4"/>
      <c r="N96" s="9"/>
      <c r="O96" s="14"/>
      <c r="P96" s="27"/>
      <c r="Q96" s="12"/>
      <c r="R96" s="31"/>
      <c r="S96" s="69"/>
      <c r="T96" s="1"/>
      <c r="U96" s="1"/>
      <c r="V96" s="5"/>
      <c r="W96" s="1"/>
      <c r="X96" s="1"/>
      <c r="Y96" s="1"/>
      <c r="Z96" s="1"/>
      <c r="AA96" s="1"/>
      <c r="AB96" s="1"/>
    </row>
    <row r="97" spans="1:28" ht="20.100000000000001" customHeight="1" x14ac:dyDescent="0.25">
      <c r="E97" s="8"/>
      <c r="J97" s="58"/>
      <c r="P97" s="27"/>
      <c r="Q97" s="12"/>
      <c r="R97" s="31"/>
    </row>
    <row r="98" spans="1:28" ht="20.100000000000001" customHeight="1" x14ac:dyDescent="0.25">
      <c r="E98" s="8"/>
      <c r="J98" s="58"/>
      <c r="P98" s="27"/>
      <c r="Q98" s="12"/>
      <c r="R98" s="31"/>
    </row>
    <row r="99" spans="1:28" ht="20.100000000000001" customHeight="1" x14ac:dyDescent="0.25">
      <c r="E99" s="8"/>
      <c r="J99" s="58"/>
      <c r="P99" s="27"/>
      <c r="Q99" s="12"/>
      <c r="R99" s="31"/>
    </row>
    <row r="100" spans="1:28" ht="20.100000000000001" customHeight="1" x14ac:dyDescent="0.25">
      <c r="E100" s="8"/>
      <c r="J100" s="58"/>
      <c r="P100" s="27"/>
      <c r="Q100" s="12"/>
      <c r="R100" s="31"/>
    </row>
    <row r="101" spans="1:28" ht="20.100000000000001" customHeight="1" x14ac:dyDescent="0.25">
      <c r="E101" s="8"/>
      <c r="J101" s="58"/>
      <c r="P101" s="27"/>
      <c r="Q101" s="12"/>
      <c r="R101" s="31"/>
    </row>
    <row r="102" spans="1:28" ht="20.100000000000001" customHeight="1" x14ac:dyDescent="0.25">
      <c r="E102" s="8"/>
      <c r="J102" s="58"/>
      <c r="P102" s="27"/>
      <c r="Q102" s="12"/>
      <c r="R102" s="31"/>
    </row>
    <row r="103" spans="1:28" ht="20.100000000000001" customHeight="1" x14ac:dyDescent="0.25">
      <c r="E103" s="8"/>
      <c r="J103" s="58"/>
      <c r="P103" s="27"/>
      <c r="Q103" s="12"/>
      <c r="R103" s="31"/>
      <c r="T103" s="8"/>
      <c r="U103" s="8"/>
      <c r="V103" s="15"/>
      <c r="W103" s="8"/>
    </row>
    <row r="104" spans="1:28" ht="20.100000000000001" customHeight="1" x14ac:dyDescent="0.25">
      <c r="E104" s="8"/>
      <c r="J104" s="58"/>
      <c r="P104" s="27"/>
      <c r="Q104" s="12"/>
      <c r="R104" s="31"/>
      <c r="T104" s="6"/>
      <c r="U104" s="6"/>
      <c r="V104" s="13"/>
      <c r="W104" s="6"/>
      <c r="X104" s="8"/>
    </row>
    <row r="105" spans="1:28" ht="20.100000000000001" customHeight="1" x14ac:dyDescent="0.25">
      <c r="E105" s="8"/>
      <c r="J105" s="58"/>
      <c r="P105" s="27"/>
      <c r="Q105" s="12"/>
      <c r="R105" s="31"/>
      <c r="T105" s="6"/>
      <c r="U105" s="6"/>
      <c r="V105" s="13"/>
      <c r="W105" s="6"/>
      <c r="X105" s="6"/>
      <c r="Y105" s="6"/>
    </row>
    <row r="106" spans="1:28" ht="20.100000000000001" customHeight="1" x14ac:dyDescent="0.25">
      <c r="E106" s="8"/>
      <c r="J106" s="58"/>
      <c r="P106" s="27"/>
      <c r="Q106" s="12"/>
      <c r="R106" s="31"/>
      <c r="T106" s="6"/>
      <c r="U106" s="6"/>
      <c r="V106" s="13"/>
      <c r="W106" s="6"/>
      <c r="X106" s="6"/>
      <c r="Y106" s="6"/>
    </row>
    <row r="107" spans="1:28" s="6" customFormat="1" ht="20.100000000000001" customHeight="1" x14ac:dyDescent="0.25">
      <c r="A107" s="1"/>
      <c r="B107" s="60"/>
      <c r="C107" s="14"/>
      <c r="D107" s="14"/>
      <c r="E107" s="8"/>
      <c r="F107" s="65"/>
      <c r="G107" s="14"/>
      <c r="H107" s="14"/>
      <c r="I107" s="9"/>
      <c r="J107" s="58"/>
      <c r="K107" s="35"/>
      <c r="L107" s="14"/>
      <c r="M107" s="4"/>
      <c r="N107" s="9"/>
      <c r="O107" s="14"/>
      <c r="P107" s="27"/>
      <c r="Q107" s="12"/>
      <c r="R107" s="31"/>
      <c r="S107" s="69"/>
      <c r="V107" s="13"/>
      <c r="AB107" s="1"/>
    </row>
    <row r="108" spans="1:28" ht="20.100000000000001" customHeight="1" x14ac:dyDescent="0.25">
      <c r="E108" s="8"/>
      <c r="J108" s="58"/>
      <c r="P108" s="27"/>
      <c r="Q108" s="12"/>
      <c r="R108" s="31"/>
      <c r="X108" s="6"/>
      <c r="Y108" s="6"/>
    </row>
    <row r="109" spans="1:28" ht="20.100000000000001" customHeight="1" x14ac:dyDescent="0.25">
      <c r="E109" s="8"/>
      <c r="J109" s="58"/>
      <c r="P109" s="27"/>
      <c r="Q109" s="12"/>
      <c r="R109" s="31"/>
    </row>
    <row r="110" spans="1:28" ht="20.100000000000001" customHeight="1" x14ac:dyDescent="0.25">
      <c r="E110" s="8"/>
      <c r="J110" s="58"/>
      <c r="P110" s="27"/>
      <c r="Q110" s="12"/>
      <c r="R110" s="31"/>
    </row>
    <row r="111" spans="1:28" ht="20.100000000000001" customHeight="1" x14ac:dyDescent="0.25">
      <c r="E111" s="8"/>
      <c r="J111" s="58"/>
      <c r="P111" s="27"/>
      <c r="Q111" s="12"/>
      <c r="R111" s="31"/>
      <c r="Z111" s="6"/>
    </row>
    <row r="112" spans="1:28" ht="20.100000000000001" customHeight="1" x14ac:dyDescent="0.25">
      <c r="E112" s="8"/>
      <c r="J112" s="58"/>
      <c r="P112" s="27"/>
      <c r="Q112" s="12"/>
      <c r="R112" s="31"/>
    </row>
    <row r="113" spans="1:28" ht="20.100000000000001" customHeight="1" x14ac:dyDescent="0.25">
      <c r="E113" s="8"/>
      <c r="J113" s="58"/>
      <c r="P113" s="27"/>
      <c r="Q113" s="12"/>
      <c r="R113" s="31"/>
    </row>
    <row r="114" spans="1:28" ht="20.100000000000001" customHeight="1" x14ac:dyDescent="0.25">
      <c r="E114" s="8"/>
      <c r="J114" s="58"/>
      <c r="P114" s="27"/>
      <c r="Q114" s="12"/>
      <c r="R114" s="31"/>
    </row>
    <row r="115" spans="1:28" ht="20.100000000000001" customHeight="1" x14ac:dyDescent="0.25">
      <c r="E115" s="8"/>
      <c r="J115" s="58"/>
      <c r="P115" s="27"/>
      <c r="Q115" s="12"/>
      <c r="R115" s="31"/>
      <c r="AA115" s="6"/>
    </row>
    <row r="116" spans="1:28" s="6" customFormat="1" ht="20.100000000000001" customHeight="1" x14ac:dyDescent="0.25">
      <c r="A116" s="1"/>
      <c r="B116" s="60"/>
      <c r="C116" s="14"/>
      <c r="D116" s="14"/>
      <c r="E116" s="8"/>
      <c r="F116" s="65"/>
      <c r="G116" s="14"/>
      <c r="H116" s="14"/>
      <c r="I116" s="9"/>
      <c r="J116" s="58"/>
      <c r="K116" s="35"/>
      <c r="L116" s="14"/>
      <c r="M116" s="4"/>
      <c r="N116" s="9"/>
      <c r="O116" s="14"/>
      <c r="P116" s="27"/>
      <c r="Q116" s="12"/>
      <c r="R116" s="31"/>
      <c r="S116" s="69"/>
      <c r="T116" s="1"/>
      <c r="U116" s="1"/>
      <c r="V116" s="5"/>
      <c r="W116" s="1"/>
      <c r="X116" s="1"/>
      <c r="Y116" s="1"/>
      <c r="AB116" s="1"/>
    </row>
    <row r="117" spans="1:28" ht="20.100000000000001" customHeight="1" x14ac:dyDescent="0.25">
      <c r="E117" s="8"/>
      <c r="J117" s="58"/>
      <c r="P117" s="27"/>
      <c r="Q117" s="12"/>
      <c r="R117" s="31"/>
    </row>
    <row r="118" spans="1:28" ht="20.100000000000001" customHeight="1" x14ac:dyDescent="0.25">
      <c r="E118" s="8"/>
      <c r="J118" s="58"/>
      <c r="P118" s="27"/>
      <c r="Q118" s="12"/>
      <c r="R118" s="31"/>
    </row>
    <row r="119" spans="1:28" ht="20.100000000000001" customHeight="1" x14ac:dyDescent="0.25">
      <c r="E119" s="8"/>
      <c r="J119" s="58"/>
      <c r="P119" s="27"/>
      <c r="Q119" s="12"/>
      <c r="R119" s="31"/>
    </row>
    <row r="120" spans="1:28" ht="20.100000000000001" customHeight="1" x14ac:dyDescent="0.25">
      <c r="E120" s="8"/>
      <c r="J120" s="58"/>
      <c r="P120" s="27"/>
      <c r="Q120" s="12"/>
      <c r="R120" s="31"/>
    </row>
    <row r="121" spans="1:28" ht="20.100000000000001" customHeight="1" x14ac:dyDescent="0.25">
      <c r="E121" s="8"/>
      <c r="J121" s="58"/>
      <c r="P121" s="27"/>
      <c r="Q121" s="12"/>
      <c r="R121" s="31"/>
    </row>
    <row r="122" spans="1:28" ht="20.100000000000001" customHeight="1" x14ac:dyDescent="0.25">
      <c r="E122" s="8"/>
      <c r="J122" s="58"/>
      <c r="P122" s="27"/>
      <c r="Q122" s="12"/>
      <c r="R122" s="31"/>
    </row>
    <row r="123" spans="1:28" ht="20.100000000000001" customHeight="1" x14ac:dyDescent="0.25">
      <c r="E123" s="8"/>
      <c r="J123" s="58"/>
      <c r="P123" s="27"/>
      <c r="Q123" s="12"/>
      <c r="R123" s="31"/>
    </row>
    <row r="124" spans="1:28" ht="20.100000000000001" customHeight="1" x14ac:dyDescent="0.25">
      <c r="E124" s="8"/>
      <c r="J124" s="58"/>
      <c r="P124" s="27"/>
      <c r="Q124" s="12"/>
      <c r="R124" s="31"/>
    </row>
    <row r="125" spans="1:28" ht="20.100000000000001" customHeight="1" x14ac:dyDescent="0.25">
      <c r="E125" s="8"/>
      <c r="J125" s="58"/>
      <c r="P125" s="27"/>
      <c r="Q125" s="12"/>
      <c r="R125" s="31"/>
    </row>
    <row r="126" spans="1:28" s="6" customFormat="1" ht="20.100000000000001" customHeight="1" x14ac:dyDescent="0.25">
      <c r="A126" s="1"/>
      <c r="B126" s="60"/>
      <c r="C126" s="14"/>
      <c r="D126" s="14"/>
      <c r="E126" s="8"/>
      <c r="F126" s="65"/>
      <c r="G126" s="14"/>
      <c r="H126" s="14"/>
      <c r="I126" s="9"/>
      <c r="J126" s="58"/>
      <c r="K126" s="35"/>
      <c r="L126" s="14"/>
      <c r="M126" s="4"/>
      <c r="N126" s="9"/>
      <c r="O126" s="14"/>
      <c r="P126" s="27"/>
      <c r="Q126" s="12"/>
      <c r="R126" s="31"/>
      <c r="S126" s="69"/>
      <c r="T126" s="1"/>
      <c r="U126" s="1"/>
      <c r="V126" s="5"/>
      <c r="W126" s="1"/>
      <c r="X126" s="1"/>
      <c r="Y126" s="1"/>
    </row>
    <row r="127" spans="1:28" s="6" customFormat="1" ht="20.100000000000001" customHeight="1" x14ac:dyDescent="0.25">
      <c r="A127" s="1"/>
      <c r="B127" s="60"/>
      <c r="C127" s="14"/>
      <c r="D127" s="14"/>
      <c r="E127" s="8"/>
      <c r="F127" s="65"/>
      <c r="G127" s="14"/>
      <c r="H127" s="14"/>
      <c r="I127" s="9"/>
      <c r="J127" s="58"/>
      <c r="K127" s="35"/>
      <c r="L127" s="14"/>
      <c r="M127" s="4"/>
      <c r="N127" s="9"/>
      <c r="O127" s="14"/>
      <c r="P127" s="27"/>
      <c r="Q127" s="12"/>
      <c r="R127" s="31"/>
      <c r="S127" s="69"/>
      <c r="T127" s="1"/>
      <c r="U127" s="1"/>
      <c r="V127" s="5"/>
      <c r="W127" s="1"/>
      <c r="X127" s="1"/>
      <c r="Y127" s="1"/>
    </row>
    <row r="128" spans="1:28" s="6" customFormat="1" ht="20.25" customHeight="1" x14ac:dyDescent="0.25">
      <c r="A128" s="1"/>
      <c r="B128" s="60"/>
      <c r="C128" s="14"/>
      <c r="D128" s="14"/>
      <c r="E128" s="8"/>
      <c r="F128" s="65"/>
      <c r="G128" s="14"/>
      <c r="H128" s="14"/>
      <c r="I128" s="9"/>
      <c r="J128" s="58"/>
      <c r="K128" s="35"/>
      <c r="L128" s="14"/>
      <c r="M128" s="4"/>
      <c r="N128" s="9"/>
      <c r="O128" s="14"/>
      <c r="P128" s="27"/>
      <c r="Q128" s="12"/>
      <c r="R128" s="31"/>
      <c r="S128" s="69"/>
      <c r="T128" s="1"/>
      <c r="U128" s="1"/>
      <c r="V128" s="5"/>
      <c r="W128" s="1"/>
      <c r="X128" s="1"/>
      <c r="Y128" s="1"/>
    </row>
    <row r="129" spans="1:28" ht="20.100000000000001" customHeight="1" x14ac:dyDescent="0.25">
      <c r="E129" s="8"/>
      <c r="J129" s="58"/>
      <c r="P129" s="27"/>
      <c r="Q129" s="12"/>
      <c r="R129" s="31"/>
    </row>
    <row r="130" spans="1:28" ht="20.100000000000001" customHeight="1" x14ac:dyDescent="0.25">
      <c r="E130" s="8"/>
      <c r="J130" s="58"/>
      <c r="P130" s="27"/>
      <c r="Q130" s="12"/>
      <c r="R130" s="31"/>
    </row>
    <row r="131" spans="1:28" s="2" customFormat="1" ht="20.100000000000001" customHeight="1" x14ac:dyDescent="0.25">
      <c r="A131" s="1"/>
      <c r="B131" s="60"/>
      <c r="C131" s="14"/>
      <c r="D131" s="14"/>
      <c r="E131" s="8"/>
      <c r="F131" s="65"/>
      <c r="G131" s="14"/>
      <c r="H131" s="14"/>
      <c r="I131" s="9"/>
      <c r="J131" s="58"/>
      <c r="K131" s="35"/>
      <c r="L131" s="14"/>
      <c r="M131" s="4"/>
      <c r="N131" s="9"/>
      <c r="O131" s="14"/>
      <c r="P131" s="27"/>
      <c r="Q131" s="12"/>
      <c r="R131" s="31"/>
      <c r="S131" s="69"/>
      <c r="T131" s="1"/>
      <c r="U131" s="1"/>
      <c r="V131" s="5"/>
      <c r="W131" s="1"/>
      <c r="X131" s="1"/>
      <c r="Y131" s="1"/>
      <c r="Z131" s="1"/>
      <c r="AA131" s="1"/>
      <c r="AB131" s="1"/>
    </row>
    <row r="132" spans="1:28" s="2" customFormat="1" ht="20.100000000000001" customHeight="1" x14ac:dyDescent="0.25">
      <c r="A132" s="1"/>
      <c r="B132" s="60"/>
      <c r="C132" s="14"/>
      <c r="D132" s="14"/>
      <c r="E132" s="8"/>
      <c r="F132" s="65"/>
      <c r="G132" s="14"/>
      <c r="H132" s="14"/>
      <c r="I132" s="9"/>
      <c r="J132" s="58"/>
      <c r="K132" s="35"/>
      <c r="L132" s="14"/>
      <c r="M132" s="4"/>
      <c r="N132" s="9"/>
      <c r="O132" s="14"/>
      <c r="P132" s="27"/>
      <c r="Q132" s="12"/>
      <c r="R132" s="31"/>
      <c r="S132" s="69"/>
      <c r="T132" s="1"/>
      <c r="U132" s="1"/>
      <c r="V132" s="5"/>
      <c r="W132" s="1"/>
      <c r="X132" s="1"/>
      <c r="Y132" s="1"/>
      <c r="Z132" s="1"/>
      <c r="AA132" s="1"/>
      <c r="AB132" s="1"/>
    </row>
    <row r="133" spans="1:28" s="2" customFormat="1" ht="20.100000000000001" customHeight="1" x14ac:dyDescent="0.25">
      <c r="A133" s="1"/>
      <c r="B133" s="60"/>
      <c r="C133" s="14"/>
      <c r="D133" s="14"/>
      <c r="E133" s="8"/>
      <c r="F133" s="65"/>
      <c r="G133" s="14"/>
      <c r="H133" s="14"/>
      <c r="I133" s="9"/>
      <c r="J133" s="58"/>
      <c r="K133" s="35"/>
      <c r="L133" s="14"/>
      <c r="M133" s="4"/>
      <c r="N133" s="9"/>
      <c r="O133" s="14"/>
      <c r="P133" s="27"/>
      <c r="Q133" s="12"/>
      <c r="R133" s="31"/>
      <c r="S133" s="69"/>
      <c r="T133" s="1"/>
      <c r="U133" s="1"/>
      <c r="V133" s="5"/>
      <c r="W133" s="1"/>
      <c r="X133" s="1"/>
      <c r="Y133" s="1"/>
      <c r="Z133" s="1"/>
      <c r="AA133" s="1"/>
      <c r="AB133" s="1"/>
    </row>
    <row r="134" spans="1:28" s="2" customFormat="1" ht="20.100000000000001" customHeight="1" x14ac:dyDescent="0.25">
      <c r="A134" s="1"/>
      <c r="B134" s="60"/>
      <c r="C134" s="14"/>
      <c r="D134" s="14"/>
      <c r="E134" s="8"/>
      <c r="F134" s="65"/>
      <c r="G134" s="14"/>
      <c r="H134" s="14"/>
      <c r="I134" s="9"/>
      <c r="J134" s="58"/>
      <c r="K134" s="35"/>
      <c r="L134" s="14"/>
      <c r="M134" s="4"/>
      <c r="N134" s="9"/>
      <c r="O134" s="14"/>
      <c r="P134" s="27"/>
      <c r="Q134" s="12"/>
      <c r="R134" s="31"/>
      <c r="S134" s="69"/>
      <c r="T134" s="1"/>
      <c r="U134" s="1"/>
      <c r="V134" s="5"/>
      <c r="W134" s="1"/>
      <c r="X134" s="1"/>
      <c r="Y134" s="1"/>
      <c r="Z134" s="1"/>
      <c r="AA134" s="1"/>
      <c r="AB134" s="1"/>
    </row>
    <row r="135" spans="1:28" s="2" customFormat="1" ht="20.100000000000001" customHeight="1" x14ac:dyDescent="0.25">
      <c r="A135" s="1"/>
      <c r="B135" s="60"/>
      <c r="C135" s="14"/>
      <c r="D135" s="14"/>
      <c r="E135" s="8"/>
      <c r="F135" s="65"/>
      <c r="G135" s="14"/>
      <c r="H135" s="14"/>
      <c r="I135" s="9"/>
      <c r="J135" s="58"/>
      <c r="K135" s="35"/>
      <c r="L135" s="14"/>
      <c r="M135" s="4"/>
      <c r="N135" s="9"/>
      <c r="O135" s="14"/>
      <c r="P135" s="27"/>
      <c r="Q135" s="12"/>
      <c r="R135" s="31"/>
      <c r="S135" s="69"/>
      <c r="T135" s="1"/>
      <c r="U135" s="1"/>
      <c r="V135" s="5"/>
      <c r="W135" s="1"/>
      <c r="X135" s="1"/>
      <c r="Y135" s="1"/>
      <c r="Z135" s="1"/>
      <c r="AA135" s="1"/>
      <c r="AB135" s="1"/>
    </row>
    <row r="136" spans="1:28" s="2" customFormat="1" ht="20.100000000000001" customHeight="1" x14ac:dyDescent="0.25">
      <c r="A136" s="1"/>
      <c r="B136" s="60"/>
      <c r="C136" s="14"/>
      <c r="D136" s="14"/>
      <c r="E136" s="8"/>
      <c r="F136" s="65"/>
      <c r="G136" s="14"/>
      <c r="H136" s="14"/>
      <c r="I136" s="9"/>
      <c r="J136" s="58"/>
      <c r="K136" s="35"/>
      <c r="L136" s="14"/>
      <c r="M136" s="4"/>
      <c r="N136" s="9"/>
      <c r="O136" s="14"/>
      <c r="P136" s="27"/>
      <c r="Q136" s="12"/>
      <c r="R136" s="31"/>
      <c r="S136" s="69"/>
      <c r="T136" s="1"/>
      <c r="U136" s="1"/>
      <c r="V136" s="5"/>
      <c r="W136" s="1"/>
      <c r="X136" s="1"/>
      <c r="Y136" s="1"/>
      <c r="Z136" s="1"/>
      <c r="AA136" s="1"/>
      <c r="AB136" s="1"/>
    </row>
    <row r="137" spans="1:28" s="2" customFormat="1" ht="20.100000000000001" customHeight="1" x14ac:dyDescent="0.25">
      <c r="A137" s="1"/>
      <c r="B137" s="60"/>
      <c r="C137" s="14"/>
      <c r="D137" s="14"/>
      <c r="E137" s="8"/>
      <c r="F137" s="65"/>
      <c r="G137" s="14"/>
      <c r="H137" s="14"/>
      <c r="I137" s="9"/>
      <c r="J137" s="58"/>
      <c r="K137" s="35"/>
      <c r="L137" s="14"/>
      <c r="M137" s="4"/>
      <c r="N137" s="9"/>
      <c r="O137" s="14"/>
      <c r="P137" s="27"/>
      <c r="Q137" s="12"/>
      <c r="R137" s="31"/>
      <c r="S137" s="69"/>
      <c r="T137" s="1"/>
      <c r="U137" s="1"/>
      <c r="V137" s="5"/>
      <c r="W137" s="1"/>
      <c r="X137" s="1"/>
      <c r="Y137" s="1"/>
      <c r="Z137" s="1"/>
      <c r="AA137" s="1"/>
      <c r="AB137" s="1"/>
    </row>
    <row r="138" spans="1:28" s="2" customFormat="1" ht="20.100000000000001" customHeight="1" x14ac:dyDescent="0.25">
      <c r="A138" s="1"/>
      <c r="B138" s="60"/>
      <c r="C138" s="14"/>
      <c r="D138" s="14"/>
      <c r="E138" s="8"/>
      <c r="F138" s="65"/>
      <c r="G138" s="14"/>
      <c r="H138" s="14"/>
      <c r="I138" s="9"/>
      <c r="J138" s="58"/>
      <c r="K138" s="35"/>
      <c r="L138" s="14"/>
      <c r="M138" s="4"/>
      <c r="N138" s="9"/>
      <c r="O138" s="14"/>
      <c r="P138" s="27"/>
      <c r="Q138" s="12"/>
      <c r="R138" s="31"/>
      <c r="S138" s="69"/>
      <c r="T138" s="1"/>
      <c r="U138" s="1"/>
      <c r="V138" s="5"/>
      <c r="W138" s="1"/>
      <c r="X138" s="1"/>
      <c r="Y138" s="1"/>
      <c r="Z138" s="1"/>
      <c r="AA138" s="1"/>
      <c r="AB138" s="1"/>
    </row>
    <row r="139" spans="1:28" s="2" customFormat="1" ht="20.100000000000001" customHeight="1" x14ac:dyDescent="0.25">
      <c r="A139" s="1"/>
      <c r="B139" s="60"/>
      <c r="C139" s="14"/>
      <c r="D139" s="14"/>
      <c r="E139" s="8"/>
      <c r="F139" s="65"/>
      <c r="G139" s="14"/>
      <c r="H139" s="14"/>
      <c r="I139" s="9"/>
      <c r="J139" s="58"/>
      <c r="K139" s="35"/>
      <c r="L139" s="14"/>
      <c r="M139" s="4"/>
      <c r="N139" s="9"/>
      <c r="O139" s="14"/>
      <c r="P139" s="27"/>
      <c r="Q139" s="12"/>
      <c r="R139" s="31"/>
      <c r="S139" s="69"/>
      <c r="T139" s="1"/>
      <c r="U139" s="1"/>
      <c r="V139" s="5"/>
      <c r="W139" s="1"/>
      <c r="X139" s="1"/>
      <c r="Y139" s="1"/>
      <c r="Z139" s="1"/>
      <c r="AA139" s="1"/>
      <c r="AB139" s="1"/>
    </row>
    <row r="140" spans="1:28" s="2" customFormat="1" ht="20.100000000000001" customHeight="1" x14ac:dyDescent="0.25">
      <c r="A140" s="1"/>
      <c r="B140" s="60"/>
      <c r="C140" s="14"/>
      <c r="D140" s="14"/>
      <c r="E140" s="8"/>
      <c r="F140" s="65"/>
      <c r="G140" s="14"/>
      <c r="H140" s="14"/>
      <c r="I140" s="9"/>
      <c r="J140" s="58"/>
      <c r="K140" s="35"/>
      <c r="L140" s="14"/>
      <c r="M140" s="4"/>
      <c r="N140" s="9"/>
      <c r="O140" s="14"/>
      <c r="P140" s="27"/>
      <c r="Q140" s="12"/>
      <c r="R140" s="31"/>
      <c r="S140" s="69"/>
      <c r="T140" s="1"/>
      <c r="U140" s="1"/>
      <c r="V140" s="5"/>
      <c r="W140" s="1"/>
      <c r="X140" s="1"/>
      <c r="Y140" s="1"/>
      <c r="Z140" s="1"/>
      <c r="AA140" s="1"/>
      <c r="AB140" s="1"/>
    </row>
    <row r="141" spans="1:28" s="2" customFormat="1" ht="20.100000000000001" customHeight="1" x14ac:dyDescent="0.25">
      <c r="A141" s="1"/>
      <c r="B141" s="60"/>
      <c r="C141" s="14"/>
      <c r="D141" s="14"/>
      <c r="E141" s="8"/>
      <c r="F141" s="65"/>
      <c r="G141" s="14"/>
      <c r="H141" s="14"/>
      <c r="I141" s="9"/>
      <c r="J141" s="58"/>
      <c r="K141" s="35"/>
      <c r="L141" s="14"/>
      <c r="M141" s="4"/>
      <c r="N141" s="9"/>
      <c r="O141" s="14"/>
      <c r="P141" s="27"/>
      <c r="Q141" s="12"/>
      <c r="R141" s="31"/>
      <c r="S141" s="69"/>
      <c r="T141" s="1"/>
      <c r="U141" s="1"/>
      <c r="V141" s="5"/>
      <c r="W141" s="1"/>
      <c r="X141" s="1"/>
      <c r="Y141" s="1"/>
      <c r="Z141" s="1"/>
      <c r="AA141" s="1"/>
      <c r="AB141" s="1"/>
    </row>
    <row r="142" spans="1:28" s="2" customFormat="1" ht="20.100000000000001" customHeight="1" x14ac:dyDescent="0.25">
      <c r="A142" s="1"/>
      <c r="B142" s="60"/>
      <c r="C142" s="14"/>
      <c r="D142" s="14"/>
      <c r="E142" s="8"/>
      <c r="F142" s="65"/>
      <c r="G142" s="14"/>
      <c r="H142" s="14"/>
      <c r="I142" s="9"/>
      <c r="J142" s="58"/>
      <c r="K142" s="35"/>
      <c r="L142" s="14"/>
      <c r="M142" s="4"/>
      <c r="N142" s="9"/>
      <c r="O142" s="14"/>
      <c r="P142" s="27"/>
      <c r="Q142" s="12"/>
      <c r="R142" s="31"/>
      <c r="S142" s="69"/>
      <c r="T142" s="1"/>
      <c r="U142" s="1"/>
      <c r="V142" s="5"/>
      <c r="W142" s="1"/>
      <c r="X142" s="1"/>
      <c r="Y142" s="1"/>
      <c r="Z142" s="1"/>
      <c r="AA142" s="1"/>
      <c r="AB142" s="1"/>
    </row>
    <row r="143" spans="1:28" s="2" customFormat="1" ht="20.100000000000001" customHeight="1" x14ac:dyDescent="0.25">
      <c r="A143" s="1"/>
      <c r="B143" s="60"/>
      <c r="C143" s="14"/>
      <c r="D143" s="14"/>
      <c r="E143" s="8"/>
      <c r="F143" s="65"/>
      <c r="G143" s="14"/>
      <c r="H143" s="14"/>
      <c r="I143" s="9"/>
      <c r="J143" s="58"/>
      <c r="K143" s="35"/>
      <c r="L143" s="14"/>
      <c r="M143" s="4"/>
      <c r="N143" s="9"/>
      <c r="O143" s="14"/>
      <c r="P143" s="27"/>
      <c r="Q143" s="12"/>
      <c r="R143" s="31"/>
      <c r="S143" s="69"/>
      <c r="T143" s="1"/>
      <c r="U143" s="1"/>
      <c r="V143" s="5"/>
      <c r="W143" s="1"/>
      <c r="X143" s="1"/>
      <c r="Y143" s="1"/>
      <c r="Z143" s="1"/>
      <c r="AA143" s="1"/>
      <c r="AB143" s="1"/>
    </row>
    <row r="144" spans="1:28" s="2" customFormat="1" ht="20.100000000000001" customHeight="1" x14ac:dyDescent="0.25">
      <c r="A144" s="1"/>
      <c r="B144" s="60"/>
      <c r="C144" s="14"/>
      <c r="D144" s="14"/>
      <c r="E144" s="8"/>
      <c r="F144" s="65"/>
      <c r="G144" s="14"/>
      <c r="H144" s="14"/>
      <c r="I144" s="9"/>
      <c r="J144" s="58"/>
      <c r="K144" s="35"/>
      <c r="L144" s="14"/>
      <c r="M144" s="4"/>
      <c r="N144" s="9"/>
      <c r="O144" s="14"/>
      <c r="P144" s="27"/>
      <c r="Q144" s="12"/>
      <c r="R144" s="31"/>
      <c r="S144" s="69"/>
      <c r="T144" s="1"/>
      <c r="U144" s="1"/>
      <c r="V144" s="5"/>
      <c r="W144" s="1"/>
      <c r="X144" s="1"/>
      <c r="Y144" s="1"/>
      <c r="Z144" s="1"/>
      <c r="AA144" s="1"/>
      <c r="AB144" s="1"/>
    </row>
    <row r="145" spans="1:28" s="2" customFormat="1" ht="20.100000000000001" customHeight="1" x14ac:dyDescent="0.25">
      <c r="A145" s="1"/>
      <c r="B145" s="60"/>
      <c r="C145" s="14"/>
      <c r="D145" s="14"/>
      <c r="E145" s="8"/>
      <c r="F145" s="65"/>
      <c r="G145" s="14"/>
      <c r="H145" s="14"/>
      <c r="I145" s="9"/>
      <c r="J145" s="58"/>
      <c r="K145" s="35"/>
      <c r="L145" s="14"/>
      <c r="M145" s="4"/>
      <c r="N145" s="9"/>
      <c r="O145" s="14"/>
      <c r="P145" s="27"/>
      <c r="Q145" s="12"/>
      <c r="R145" s="31"/>
      <c r="S145" s="69"/>
      <c r="T145" s="1"/>
      <c r="U145" s="1"/>
      <c r="V145" s="5"/>
      <c r="W145" s="1"/>
      <c r="X145" s="1"/>
      <c r="Y145" s="1"/>
      <c r="Z145" s="1"/>
      <c r="AA145" s="1"/>
      <c r="AB145" s="1"/>
    </row>
    <row r="146" spans="1:28" s="2" customFormat="1" ht="20.100000000000001" customHeight="1" x14ac:dyDescent="0.25">
      <c r="A146" s="1"/>
      <c r="B146" s="60"/>
      <c r="C146" s="14"/>
      <c r="D146" s="14"/>
      <c r="E146" s="8"/>
      <c r="F146" s="65"/>
      <c r="G146" s="14"/>
      <c r="H146" s="14"/>
      <c r="I146" s="9"/>
      <c r="J146" s="58"/>
      <c r="K146" s="35"/>
      <c r="L146" s="14"/>
      <c r="M146" s="4"/>
      <c r="N146" s="9"/>
      <c r="O146" s="14"/>
      <c r="P146" s="27"/>
      <c r="Q146" s="12"/>
      <c r="R146" s="31"/>
      <c r="S146" s="69"/>
      <c r="T146" s="1"/>
      <c r="U146" s="1"/>
      <c r="V146" s="5"/>
      <c r="W146" s="1"/>
      <c r="X146" s="1"/>
      <c r="Y146" s="1"/>
      <c r="Z146" s="1"/>
      <c r="AA146" s="1"/>
      <c r="AB146" s="1"/>
    </row>
    <row r="147" spans="1:28" s="2" customFormat="1" ht="20.100000000000001" customHeight="1" x14ac:dyDescent="0.25">
      <c r="A147" s="1"/>
      <c r="B147" s="60"/>
      <c r="C147" s="14"/>
      <c r="D147" s="14"/>
      <c r="E147" s="8"/>
      <c r="F147" s="65"/>
      <c r="G147" s="14"/>
      <c r="H147" s="14"/>
      <c r="I147" s="9"/>
      <c r="J147" s="58"/>
      <c r="K147" s="35"/>
      <c r="L147" s="14"/>
      <c r="M147" s="4"/>
      <c r="N147" s="9"/>
      <c r="O147" s="14"/>
      <c r="P147" s="27"/>
      <c r="Q147" s="12"/>
      <c r="R147" s="31"/>
      <c r="S147" s="69"/>
      <c r="T147" s="1"/>
      <c r="U147" s="1"/>
      <c r="V147" s="5"/>
      <c r="W147" s="1"/>
      <c r="X147" s="1"/>
      <c r="Y147" s="1"/>
      <c r="Z147" s="1"/>
      <c r="AA147" s="1"/>
      <c r="AB147" s="1"/>
    </row>
    <row r="148" spans="1:28" s="2" customFormat="1" ht="20.100000000000001" customHeight="1" x14ac:dyDescent="0.25">
      <c r="A148" s="1"/>
      <c r="B148" s="60"/>
      <c r="C148" s="14"/>
      <c r="D148" s="14"/>
      <c r="E148" s="8"/>
      <c r="F148" s="65"/>
      <c r="G148" s="14"/>
      <c r="H148" s="14"/>
      <c r="I148" s="9"/>
      <c r="J148" s="58"/>
      <c r="K148" s="35"/>
      <c r="L148" s="14"/>
      <c r="M148" s="4"/>
      <c r="N148" s="9"/>
      <c r="O148" s="14"/>
      <c r="P148" s="27"/>
      <c r="Q148" s="12"/>
      <c r="R148" s="31"/>
      <c r="S148" s="69"/>
      <c r="T148" s="1"/>
      <c r="U148" s="1"/>
      <c r="V148" s="5"/>
      <c r="W148" s="1"/>
      <c r="X148" s="1"/>
      <c r="Y148" s="1"/>
      <c r="Z148" s="1"/>
      <c r="AA148" s="1"/>
      <c r="AB148" s="1"/>
    </row>
    <row r="149" spans="1:28" s="2" customFormat="1" ht="20.100000000000001" customHeight="1" x14ac:dyDescent="0.25">
      <c r="A149" s="1"/>
      <c r="B149" s="60"/>
      <c r="C149" s="14"/>
      <c r="D149" s="14"/>
      <c r="E149" s="8"/>
      <c r="F149" s="65"/>
      <c r="G149" s="14"/>
      <c r="H149" s="14"/>
      <c r="I149" s="9"/>
      <c r="J149" s="58"/>
      <c r="K149" s="35"/>
      <c r="L149" s="14"/>
      <c r="M149" s="4"/>
      <c r="N149" s="9"/>
      <c r="O149" s="14"/>
      <c r="P149" s="27"/>
      <c r="Q149" s="12"/>
      <c r="R149" s="31"/>
      <c r="S149" s="69"/>
      <c r="T149" s="1"/>
      <c r="U149" s="1"/>
      <c r="V149" s="5"/>
      <c r="W149" s="1"/>
      <c r="X149" s="1"/>
      <c r="Y149" s="1"/>
      <c r="Z149" s="1"/>
      <c r="AA149" s="1"/>
      <c r="AB149" s="1"/>
    </row>
    <row r="150" spans="1:28" s="2" customFormat="1" ht="20.100000000000001" customHeight="1" x14ac:dyDescent="0.25">
      <c r="A150" s="1"/>
      <c r="B150" s="60"/>
      <c r="C150" s="14"/>
      <c r="D150" s="14"/>
      <c r="E150" s="8"/>
      <c r="F150" s="65"/>
      <c r="G150" s="14"/>
      <c r="H150" s="14"/>
      <c r="I150" s="9"/>
      <c r="J150" s="58"/>
      <c r="K150" s="35"/>
      <c r="L150" s="14"/>
      <c r="M150" s="4"/>
      <c r="N150" s="9"/>
      <c r="O150" s="14"/>
      <c r="P150" s="27"/>
      <c r="Q150" s="12"/>
      <c r="R150" s="31"/>
      <c r="S150" s="69"/>
      <c r="T150" s="1"/>
      <c r="U150" s="1"/>
      <c r="V150" s="5"/>
      <c r="W150" s="1"/>
      <c r="X150" s="1"/>
      <c r="Y150" s="1"/>
      <c r="Z150" s="1"/>
      <c r="AA150" s="1"/>
      <c r="AB150" s="1"/>
    </row>
    <row r="151" spans="1:28" s="2" customFormat="1" ht="20.100000000000001" customHeight="1" x14ac:dyDescent="0.25">
      <c r="A151" s="1"/>
      <c r="B151" s="60"/>
      <c r="C151" s="14"/>
      <c r="D151" s="14"/>
      <c r="E151" s="8"/>
      <c r="F151" s="65"/>
      <c r="G151" s="14"/>
      <c r="H151" s="14"/>
      <c r="I151" s="9"/>
      <c r="J151" s="58"/>
      <c r="K151" s="35"/>
      <c r="L151" s="14"/>
      <c r="M151" s="4"/>
      <c r="N151" s="9"/>
      <c r="O151" s="14"/>
      <c r="P151" s="27"/>
      <c r="Q151" s="12"/>
      <c r="R151" s="31"/>
      <c r="S151" s="69"/>
      <c r="T151" s="1"/>
      <c r="U151" s="1"/>
      <c r="V151" s="5"/>
      <c r="W151" s="1"/>
      <c r="X151" s="1"/>
      <c r="Y151" s="1"/>
      <c r="Z151" s="1"/>
      <c r="AA151" s="1"/>
      <c r="AB151" s="1"/>
    </row>
    <row r="152" spans="1:28" s="2" customFormat="1" ht="20.100000000000001" customHeight="1" x14ac:dyDescent="0.25">
      <c r="A152" s="1"/>
      <c r="B152" s="60"/>
      <c r="C152" s="14"/>
      <c r="D152" s="14"/>
      <c r="E152" s="8"/>
      <c r="F152" s="65"/>
      <c r="G152" s="14"/>
      <c r="H152" s="14"/>
      <c r="I152" s="9"/>
      <c r="J152" s="58"/>
      <c r="K152" s="35"/>
      <c r="L152" s="14"/>
      <c r="M152" s="4"/>
      <c r="N152" s="9"/>
      <c r="O152" s="14"/>
      <c r="P152" s="27"/>
      <c r="Q152" s="12"/>
      <c r="R152" s="31"/>
      <c r="S152" s="69"/>
      <c r="T152" s="1"/>
      <c r="U152" s="1"/>
      <c r="V152" s="5"/>
      <c r="W152" s="1"/>
      <c r="X152" s="1"/>
      <c r="Y152" s="1"/>
      <c r="Z152" s="1"/>
      <c r="AA152" s="1"/>
      <c r="AB152" s="1"/>
    </row>
    <row r="153" spans="1:28" s="2" customFormat="1" ht="20.100000000000001" customHeight="1" x14ac:dyDescent="0.25">
      <c r="A153" s="1"/>
      <c r="B153" s="60"/>
      <c r="C153" s="14"/>
      <c r="D153" s="14"/>
      <c r="E153" s="8"/>
      <c r="F153" s="65"/>
      <c r="G153" s="14"/>
      <c r="H153" s="14"/>
      <c r="I153" s="9"/>
      <c r="J153" s="58"/>
      <c r="K153" s="35"/>
      <c r="L153" s="14"/>
      <c r="M153" s="4"/>
      <c r="N153" s="9"/>
      <c r="O153" s="14"/>
      <c r="P153" s="27"/>
      <c r="Q153" s="12"/>
      <c r="R153" s="31"/>
      <c r="S153" s="69"/>
      <c r="T153" s="1"/>
      <c r="U153" s="1"/>
      <c r="V153" s="5"/>
      <c r="W153" s="1"/>
      <c r="X153" s="1"/>
      <c r="Y153" s="1"/>
      <c r="Z153" s="1"/>
      <c r="AA153" s="1"/>
      <c r="AB153" s="1"/>
    </row>
    <row r="154" spans="1:28" s="2" customFormat="1" ht="20.100000000000001" customHeight="1" x14ac:dyDescent="0.25">
      <c r="A154" s="1"/>
      <c r="B154" s="60"/>
      <c r="C154" s="14"/>
      <c r="D154" s="14"/>
      <c r="E154" s="53"/>
      <c r="F154" s="65"/>
      <c r="G154" s="14"/>
      <c r="H154" s="14"/>
      <c r="I154" s="9"/>
      <c r="J154" s="58"/>
      <c r="K154" s="35"/>
      <c r="L154" s="14"/>
      <c r="M154" s="4"/>
      <c r="N154" s="9"/>
      <c r="O154" s="14"/>
      <c r="P154" s="27"/>
      <c r="Q154" s="12"/>
      <c r="R154" s="31"/>
      <c r="S154" s="69"/>
      <c r="T154" s="1"/>
      <c r="U154" s="1"/>
      <c r="V154" s="5"/>
      <c r="W154" s="1"/>
      <c r="X154" s="1"/>
      <c r="Y154" s="1"/>
      <c r="Z154" s="1"/>
      <c r="AA154" s="1"/>
      <c r="AB154" s="1"/>
    </row>
    <row r="155" spans="1:28" s="2" customFormat="1" ht="20.100000000000001" customHeight="1" x14ac:dyDescent="0.25">
      <c r="A155" s="1"/>
      <c r="B155" s="60"/>
      <c r="C155" s="14"/>
      <c r="D155" s="14"/>
      <c r="E155" s="53"/>
      <c r="F155" s="65"/>
      <c r="G155" s="14"/>
      <c r="H155" s="14"/>
      <c r="I155" s="9"/>
      <c r="J155" s="58"/>
      <c r="K155" s="35"/>
      <c r="L155" s="14"/>
      <c r="M155" s="4"/>
      <c r="N155" s="9"/>
      <c r="O155" s="14"/>
      <c r="P155" s="27"/>
      <c r="Q155" s="12"/>
      <c r="R155" s="31"/>
      <c r="S155" s="69"/>
      <c r="T155" s="1"/>
      <c r="U155" s="1"/>
      <c r="V155" s="5"/>
      <c r="W155" s="1"/>
      <c r="X155" s="1"/>
      <c r="Y155" s="1"/>
      <c r="Z155" s="1"/>
      <c r="AA155" s="1"/>
      <c r="AB155" s="1"/>
    </row>
    <row r="156" spans="1:28" s="2" customFormat="1" ht="20.100000000000001" customHeight="1" x14ac:dyDescent="0.25">
      <c r="A156" s="1"/>
      <c r="B156" s="60"/>
      <c r="C156" s="14"/>
      <c r="D156" s="14"/>
      <c r="E156" s="53"/>
      <c r="F156" s="65"/>
      <c r="G156" s="14"/>
      <c r="H156" s="14"/>
      <c r="I156" s="9"/>
      <c r="J156" s="58"/>
      <c r="K156" s="35"/>
      <c r="L156" s="14"/>
      <c r="M156" s="4"/>
      <c r="N156" s="9"/>
      <c r="O156" s="14"/>
      <c r="P156" s="27"/>
      <c r="Q156" s="12"/>
      <c r="R156" s="31"/>
      <c r="S156" s="69"/>
      <c r="T156" s="1"/>
      <c r="U156" s="1"/>
      <c r="V156" s="5"/>
      <c r="W156" s="1"/>
      <c r="X156" s="1"/>
      <c r="Y156" s="1"/>
      <c r="Z156" s="1"/>
      <c r="AA156" s="1"/>
      <c r="AB156" s="1"/>
    </row>
    <row r="157" spans="1:28" s="2" customFormat="1" ht="20.100000000000001" customHeight="1" x14ac:dyDescent="0.25">
      <c r="A157" s="1"/>
      <c r="B157" s="60"/>
      <c r="C157" s="14"/>
      <c r="D157" s="14"/>
      <c r="E157" s="53"/>
      <c r="F157" s="65"/>
      <c r="G157" s="14"/>
      <c r="H157" s="14"/>
      <c r="I157" s="9"/>
      <c r="J157" s="58"/>
      <c r="K157" s="35"/>
      <c r="L157" s="14"/>
      <c r="M157" s="4"/>
      <c r="N157" s="9"/>
      <c r="O157" s="14"/>
      <c r="P157" s="27"/>
      <c r="Q157" s="12"/>
      <c r="R157" s="31"/>
      <c r="S157" s="69"/>
      <c r="T157" s="1"/>
      <c r="U157" s="1"/>
      <c r="V157" s="5"/>
      <c r="W157" s="1"/>
      <c r="X157" s="1"/>
      <c r="Y157" s="1"/>
      <c r="Z157" s="1"/>
      <c r="AA157" s="1"/>
      <c r="AB157" s="1"/>
    </row>
    <row r="158" spans="1:28" s="2" customFormat="1" ht="20.100000000000001" customHeight="1" x14ac:dyDescent="0.25">
      <c r="A158" s="1"/>
      <c r="B158" s="60"/>
      <c r="C158" s="14"/>
      <c r="D158" s="14"/>
      <c r="E158" s="53"/>
      <c r="F158" s="65"/>
      <c r="G158" s="14"/>
      <c r="H158" s="14"/>
      <c r="I158" s="9"/>
      <c r="J158" s="58"/>
      <c r="K158" s="35"/>
      <c r="L158" s="14"/>
      <c r="M158" s="4"/>
      <c r="N158" s="9"/>
      <c r="O158" s="14"/>
      <c r="P158" s="27"/>
      <c r="Q158" s="12"/>
      <c r="R158" s="31"/>
      <c r="S158" s="69"/>
      <c r="T158" s="1"/>
      <c r="U158" s="1"/>
      <c r="V158" s="5"/>
      <c r="W158" s="1"/>
      <c r="X158" s="1"/>
      <c r="Y158" s="1"/>
      <c r="Z158" s="1"/>
      <c r="AA158" s="1"/>
      <c r="AB158" s="1"/>
    </row>
    <row r="159" spans="1:28" s="2" customFormat="1" ht="20.100000000000001" customHeight="1" x14ac:dyDescent="0.25">
      <c r="A159" s="1"/>
      <c r="B159" s="60"/>
      <c r="C159" s="14"/>
      <c r="D159" s="14"/>
      <c r="E159" s="53"/>
      <c r="F159" s="65"/>
      <c r="G159" s="14"/>
      <c r="H159" s="14"/>
      <c r="I159" s="9"/>
      <c r="J159" s="58"/>
      <c r="K159" s="35"/>
      <c r="L159" s="14"/>
      <c r="M159" s="4"/>
      <c r="N159" s="9"/>
      <c r="O159" s="14"/>
      <c r="P159" s="27"/>
      <c r="Q159" s="12"/>
      <c r="R159" s="31"/>
      <c r="S159" s="69"/>
      <c r="T159" s="1"/>
      <c r="U159" s="1"/>
      <c r="V159" s="5"/>
      <c r="W159" s="1"/>
      <c r="X159" s="1"/>
      <c r="Y159" s="1"/>
      <c r="Z159" s="1"/>
      <c r="AA159" s="1"/>
      <c r="AB159" s="1"/>
    </row>
    <row r="160" spans="1:28" s="2" customFormat="1" ht="20.100000000000001" customHeight="1" x14ac:dyDescent="0.25">
      <c r="A160" s="1"/>
      <c r="B160" s="60"/>
      <c r="C160" s="14"/>
      <c r="D160" s="14"/>
      <c r="E160" s="53"/>
      <c r="F160" s="65"/>
      <c r="G160" s="14"/>
      <c r="H160" s="14"/>
      <c r="I160" s="9"/>
      <c r="J160" s="58"/>
      <c r="K160" s="35"/>
      <c r="L160" s="14"/>
      <c r="M160" s="4"/>
      <c r="N160" s="9"/>
      <c r="O160" s="14"/>
      <c r="P160" s="27"/>
      <c r="Q160" s="12"/>
      <c r="R160" s="31"/>
      <c r="S160" s="69"/>
      <c r="T160" s="1"/>
      <c r="U160" s="1"/>
      <c r="V160" s="5"/>
      <c r="W160" s="1"/>
      <c r="X160" s="1"/>
      <c r="Y160" s="1"/>
      <c r="Z160" s="1"/>
      <c r="AA160" s="1"/>
      <c r="AB160" s="1"/>
    </row>
    <row r="161" spans="1:28" s="2" customFormat="1" ht="20.100000000000001" customHeight="1" x14ac:dyDescent="0.25">
      <c r="A161" s="1"/>
      <c r="B161" s="60"/>
      <c r="C161" s="14"/>
      <c r="D161" s="14"/>
      <c r="E161" s="53"/>
      <c r="F161" s="65"/>
      <c r="G161" s="14"/>
      <c r="H161" s="14"/>
      <c r="I161" s="9"/>
      <c r="J161" s="58"/>
      <c r="K161" s="35"/>
      <c r="L161" s="14"/>
      <c r="M161" s="4"/>
      <c r="N161" s="9"/>
      <c r="O161" s="14"/>
      <c r="P161" s="27"/>
      <c r="Q161" s="12"/>
      <c r="R161" s="31"/>
      <c r="S161" s="69"/>
      <c r="T161" s="1"/>
      <c r="U161" s="1"/>
      <c r="V161" s="5"/>
      <c r="W161" s="1"/>
      <c r="X161" s="1"/>
      <c r="Y161" s="1"/>
      <c r="Z161" s="1"/>
      <c r="AA161" s="1"/>
      <c r="AB161" s="1"/>
    </row>
    <row r="162" spans="1:28" s="2" customFormat="1" ht="20.100000000000001" customHeight="1" x14ac:dyDescent="0.25">
      <c r="A162" s="1"/>
      <c r="B162" s="60"/>
      <c r="C162" s="14"/>
      <c r="D162" s="14"/>
      <c r="E162" s="53"/>
      <c r="F162" s="65"/>
      <c r="G162" s="14"/>
      <c r="H162" s="14"/>
      <c r="I162" s="9"/>
      <c r="J162" s="58"/>
      <c r="K162" s="35"/>
      <c r="L162" s="14"/>
      <c r="M162" s="4"/>
      <c r="N162" s="9"/>
      <c r="O162" s="14"/>
      <c r="P162" s="27"/>
      <c r="Q162" s="12"/>
      <c r="R162" s="31"/>
      <c r="S162" s="69"/>
      <c r="T162" s="1"/>
      <c r="U162" s="1"/>
      <c r="V162" s="5"/>
      <c r="W162" s="1"/>
      <c r="X162" s="1"/>
      <c r="Y162" s="1"/>
      <c r="Z162" s="1"/>
      <c r="AA162" s="1"/>
      <c r="AB162" s="1"/>
    </row>
    <row r="163" spans="1:28" s="2" customFormat="1" ht="20.100000000000001" customHeight="1" x14ac:dyDescent="0.25">
      <c r="A163" s="1"/>
      <c r="B163" s="60"/>
      <c r="C163" s="14"/>
      <c r="D163" s="14"/>
      <c r="E163" s="53"/>
      <c r="F163" s="65"/>
      <c r="G163" s="14"/>
      <c r="H163" s="14"/>
      <c r="I163" s="9"/>
      <c r="J163" s="58"/>
      <c r="K163" s="35"/>
      <c r="L163" s="14"/>
      <c r="M163" s="4"/>
      <c r="N163" s="9"/>
      <c r="O163" s="14"/>
      <c r="P163" s="27"/>
      <c r="Q163" s="12"/>
      <c r="R163" s="31"/>
      <c r="S163" s="69"/>
      <c r="T163" s="1"/>
      <c r="U163" s="1"/>
      <c r="V163" s="5"/>
      <c r="W163" s="1"/>
      <c r="X163" s="1"/>
      <c r="Y163" s="1"/>
      <c r="Z163" s="1"/>
      <c r="AA163" s="1"/>
      <c r="AB163" s="1"/>
    </row>
    <row r="164" spans="1:28" s="2" customFormat="1" ht="20.100000000000001" customHeight="1" x14ac:dyDescent="0.25">
      <c r="A164" s="1"/>
      <c r="B164" s="60"/>
      <c r="C164" s="14"/>
      <c r="D164" s="14"/>
      <c r="E164" s="53"/>
      <c r="F164" s="65"/>
      <c r="G164" s="14"/>
      <c r="H164" s="14"/>
      <c r="I164" s="9"/>
      <c r="J164" s="58"/>
      <c r="K164" s="35"/>
      <c r="L164" s="14"/>
      <c r="M164" s="4"/>
      <c r="N164" s="9"/>
      <c r="O164" s="14"/>
      <c r="P164" s="27"/>
      <c r="Q164" s="12"/>
      <c r="R164" s="31"/>
      <c r="S164" s="69"/>
      <c r="T164" s="1"/>
      <c r="U164" s="1"/>
      <c r="V164" s="5"/>
      <c r="W164" s="1"/>
      <c r="X164" s="1"/>
      <c r="Y164" s="1"/>
      <c r="Z164" s="1"/>
      <c r="AA164" s="1"/>
      <c r="AB164" s="1"/>
    </row>
    <row r="165" spans="1:28" s="2" customFormat="1" ht="20.100000000000001" customHeight="1" x14ac:dyDescent="0.25">
      <c r="A165" s="1"/>
      <c r="B165" s="60"/>
      <c r="C165" s="14"/>
      <c r="D165" s="14"/>
      <c r="E165" s="53"/>
      <c r="F165" s="65"/>
      <c r="G165" s="14"/>
      <c r="H165" s="14"/>
      <c r="I165" s="9"/>
      <c r="J165" s="58"/>
      <c r="K165" s="35"/>
      <c r="L165" s="14"/>
      <c r="M165" s="4"/>
      <c r="N165" s="9"/>
      <c r="O165" s="14"/>
      <c r="P165" s="27"/>
      <c r="Q165" s="12"/>
      <c r="R165" s="31"/>
      <c r="S165" s="69"/>
      <c r="T165" s="1"/>
      <c r="U165" s="1"/>
      <c r="V165" s="5"/>
      <c r="W165" s="1"/>
      <c r="X165" s="1"/>
      <c r="Y165" s="1"/>
      <c r="Z165" s="1"/>
      <c r="AA165" s="1"/>
      <c r="AB165" s="1"/>
    </row>
    <row r="166" spans="1:28" s="2" customFormat="1" ht="20.100000000000001" customHeight="1" x14ac:dyDescent="0.25">
      <c r="A166" s="1"/>
      <c r="B166" s="60"/>
      <c r="C166" s="14"/>
      <c r="D166" s="14"/>
      <c r="E166" s="8"/>
      <c r="F166" s="65"/>
      <c r="G166" s="14"/>
      <c r="H166" s="14"/>
      <c r="I166" s="9"/>
      <c r="J166" s="58"/>
      <c r="K166" s="35"/>
      <c r="L166" s="14"/>
      <c r="M166" s="4"/>
      <c r="N166" s="9"/>
      <c r="O166" s="14"/>
      <c r="P166" s="27"/>
      <c r="Q166" s="12"/>
      <c r="R166" s="31"/>
      <c r="S166" s="69"/>
      <c r="T166" s="1"/>
      <c r="U166" s="1"/>
      <c r="V166" s="5"/>
      <c r="W166" s="1"/>
      <c r="X166" s="1"/>
      <c r="Y166" s="1"/>
      <c r="Z166" s="1"/>
      <c r="AA166" s="1"/>
      <c r="AB166" s="1"/>
    </row>
    <row r="167" spans="1:28" s="2" customFormat="1" ht="20.100000000000001" customHeight="1" x14ac:dyDescent="0.25">
      <c r="A167" s="1"/>
      <c r="B167" s="60"/>
      <c r="C167" s="14"/>
      <c r="D167" s="14"/>
      <c r="E167" s="8"/>
      <c r="F167" s="65"/>
      <c r="G167" s="14"/>
      <c r="H167" s="14"/>
      <c r="I167" s="9"/>
      <c r="J167" s="58"/>
      <c r="K167" s="35"/>
      <c r="L167" s="14"/>
      <c r="M167" s="4"/>
      <c r="N167" s="9"/>
      <c r="O167" s="14"/>
      <c r="P167" s="27"/>
      <c r="Q167" s="12"/>
      <c r="R167" s="31"/>
      <c r="S167" s="69"/>
      <c r="T167" s="1"/>
      <c r="U167" s="1"/>
      <c r="V167" s="5"/>
      <c r="W167" s="1"/>
      <c r="X167" s="1"/>
      <c r="Y167" s="1"/>
      <c r="Z167" s="1"/>
      <c r="AA167" s="1"/>
      <c r="AB167" s="1"/>
    </row>
    <row r="168" spans="1:28" s="2" customFormat="1" ht="20.100000000000001" customHeight="1" x14ac:dyDescent="0.25">
      <c r="A168" s="1"/>
      <c r="B168" s="60"/>
      <c r="C168" s="14"/>
      <c r="D168" s="14"/>
      <c r="E168" s="53"/>
      <c r="F168" s="65"/>
      <c r="G168" s="14"/>
      <c r="H168" s="14"/>
      <c r="I168" s="9"/>
      <c r="J168" s="58"/>
      <c r="K168" s="35"/>
      <c r="L168" s="14"/>
      <c r="M168" s="4"/>
      <c r="N168" s="9"/>
      <c r="O168" s="14"/>
      <c r="P168" s="27"/>
      <c r="Q168" s="12"/>
      <c r="R168" s="31"/>
      <c r="S168" s="69"/>
      <c r="T168" s="1"/>
      <c r="U168" s="1"/>
      <c r="V168" s="5"/>
      <c r="W168" s="1"/>
      <c r="X168" s="1"/>
      <c r="Y168" s="1"/>
      <c r="Z168" s="1"/>
      <c r="AA168" s="1"/>
      <c r="AB168" s="1"/>
    </row>
    <row r="169" spans="1:28" s="2" customFormat="1" ht="20.100000000000001" customHeight="1" x14ac:dyDescent="0.25">
      <c r="A169" s="1"/>
      <c r="B169" s="60"/>
      <c r="C169" s="14"/>
      <c r="D169" s="14"/>
      <c r="E169" s="53"/>
      <c r="F169" s="65"/>
      <c r="G169" s="14"/>
      <c r="H169" s="14"/>
      <c r="I169" s="9"/>
      <c r="J169" s="58"/>
      <c r="K169" s="35"/>
      <c r="L169" s="14"/>
      <c r="M169" s="4"/>
      <c r="N169" s="9"/>
      <c r="O169" s="14"/>
      <c r="P169" s="27"/>
      <c r="Q169" s="12"/>
      <c r="R169" s="31"/>
      <c r="S169" s="69"/>
      <c r="T169" s="1"/>
      <c r="U169" s="1"/>
      <c r="V169" s="5"/>
      <c r="W169" s="1"/>
      <c r="X169" s="1"/>
      <c r="Y169" s="1"/>
      <c r="Z169" s="1"/>
      <c r="AA169" s="1"/>
      <c r="AB169" s="1"/>
    </row>
    <row r="170" spans="1:28" s="2" customFormat="1" ht="20.100000000000001" customHeight="1" x14ac:dyDescent="0.25">
      <c r="A170" s="1"/>
      <c r="B170" s="60"/>
      <c r="C170" s="14"/>
      <c r="D170" s="14"/>
      <c r="E170" s="43"/>
      <c r="F170" s="65"/>
      <c r="G170" s="14"/>
      <c r="H170" s="14"/>
      <c r="I170" s="9"/>
      <c r="J170" s="58"/>
      <c r="K170" s="35"/>
      <c r="L170" s="14"/>
      <c r="M170" s="4"/>
      <c r="N170" s="9"/>
      <c r="O170" s="14"/>
      <c r="P170" s="27"/>
      <c r="Q170" s="12"/>
      <c r="R170" s="31"/>
      <c r="S170" s="69"/>
      <c r="T170" s="1"/>
      <c r="U170" s="1"/>
      <c r="V170" s="5"/>
      <c r="W170" s="1"/>
      <c r="X170" s="1"/>
      <c r="Y170" s="1"/>
      <c r="Z170" s="1"/>
      <c r="AA170" s="1"/>
      <c r="AB170" s="1"/>
    </row>
    <row r="171" spans="1:28" s="2" customFormat="1" ht="20.100000000000001" customHeight="1" x14ac:dyDescent="0.25">
      <c r="A171" s="1"/>
      <c r="B171" s="60"/>
      <c r="C171" s="14"/>
      <c r="D171" s="14"/>
      <c r="E171" s="43"/>
      <c r="F171" s="65"/>
      <c r="G171" s="14"/>
      <c r="H171" s="14"/>
      <c r="I171" s="9"/>
      <c r="J171" s="58"/>
      <c r="K171" s="35"/>
      <c r="L171" s="14"/>
      <c r="M171" s="4"/>
      <c r="N171" s="9"/>
      <c r="O171" s="14"/>
      <c r="P171" s="27"/>
      <c r="Q171" s="12"/>
      <c r="R171" s="31"/>
      <c r="S171" s="69"/>
      <c r="T171" s="1"/>
      <c r="U171" s="1"/>
      <c r="V171" s="5"/>
      <c r="W171" s="1"/>
      <c r="X171" s="1"/>
      <c r="Y171" s="1"/>
      <c r="Z171" s="1"/>
      <c r="AA171" s="1"/>
      <c r="AB171" s="1"/>
    </row>
    <row r="172" spans="1:28" s="2" customFormat="1" ht="20.100000000000001" customHeight="1" x14ac:dyDescent="0.25">
      <c r="A172" s="1"/>
      <c r="B172" s="60"/>
      <c r="C172" s="14"/>
      <c r="D172" s="14"/>
      <c r="E172" s="43"/>
      <c r="F172" s="65"/>
      <c r="G172" s="14"/>
      <c r="H172" s="14"/>
      <c r="I172" s="9"/>
      <c r="J172" s="58"/>
      <c r="K172" s="35"/>
      <c r="L172" s="14"/>
      <c r="M172" s="4"/>
      <c r="N172" s="9"/>
      <c r="O172" s="14"/>
      <c r="P172" s="27"/>
      <c r="Q172" s="12"/>
      <c r="R172" s="31"/>
      <c r="S172" s="69"/>
      <c r="T172" s="1"/>
      <c r="U172" s="1"/>
      <c r="V172" s="5"/>
      <c r="W172" s="1"/>
      <c r="X172" s="1"/>
      <c r="Y172" s="1"/>
      <c r="Z172" s="1"/>
      <c r="AA172" s="1"/>
      <c r="AB172" s="1"/>
    </row>
    <row r="173" spans="1:28" s="2" customFormat="1" ht="20.100000000000001" customHeight="1" x14ac:dyDescent="0.25">
      <c r="A173" s="1"/>
      <c r="B173" s="60"/>
      <c r="C173" s="14"/>
      <c r="D173" s="14"/>
      <c r="E173" s="43"/>
      <c r="F173" s="65"/>
      <c r="G173" s="14"/>
      <c r="H173" s="14"/>
      <c r="I173" s="9"/>
      <c r="J173" s="58"/>
      <c r="K173" s="35"/>
      <c r="L173" s="14"/>
      <c r="M173" s="4"/>
      <c r="N173" s="9"/>
      <c r="O173" s="14"/>
      <c r="P173" s="27"/>
      <c r="Q173" s="12"/>
      <c r="R173" s="31"/>
      <c r="S173" s="69"/>
      <c r="T173" s="1"/>
      <c r="U173" s="1"/>
      <c r="V173" s="5"/>
      <c r="W173" s="1"/>
      <c r="X173" s="1"/>
      <c r="Y173" s="1"/>
      <c r="Z173" s="1"/>
      <c r="AA173" s="1"/>
      <c r="AB173" s="1"/>
    </row>
    <row r="174" spans="1:28" s="2" customFormat="1" ht="20.100000000000001" customHeight="1" x14ac:dyDescent="0.25">
      <c r="A174" s="1"/>
      <c r="B174" s="60"/>
      <c r="C174" s="14"/>
      <c r="D174" s="14"/>
      <c r="E174" s="43"/>
      <c r="F174" s="65"/>
      <c r="G174" s="14"/>
      <c r="H174" s="14"/>
      <c r="I174" s="9"/>
      <c r="J174" s="58"/>
      <c r="K174" s="35"/>
      <c r="L174" s="14"/>
      <c r="M174" s="4"/>
      <c r="N174" s="9"/>
      <c r="O174" s="14"/>
      <c r="P174" s="27"/>
      <c r="Q174" s="12"/>
      <c r="R174" s="31"/>
      <c r="S174" s="69"/>
      <c r="T174" s="1"/>
      <c r="U174" s="1"/>
      <c r="V174" s="5"/>
      <c r="W174" s="1"/>
      <c r="X174" s="1"/>
      <c r="Y174" s="1"/>
      <c r="Z174" s="1"/>
      <c r="AA174" s="1"/>
      <c r="AB174" s="1"/>
    </row>
    <row r="175" spans="1:28" s="2" customFormat="1" ht="20.100000000000001" customHeight="1" x14ac:dyDescent="0.25">
      <c r="A175" s="1"/>
      <c r="B175" s="60"/>
      <c r="C175" s="14"/>
      <c r="D175" s="14"/>
      <c r="E175" s="43"/>
      <c r="F175" s="65"/>
      <c r="G175" s="14"/>
      <c r="H175" s="14"/>
      <c r="I175" s="9"/>
      <c r="J175" s="58"/>
      <c r="K175" s="35"/>
      <c r="L175" s="14"/>
      <c r="M175" s="4"/>
      <c r="N175" s="9"/>
      <c r="O175" s="14"/>
      <c r="P175" s="27"/>
      <c r="Q175" s="12"/>
      <c r="R175" s="31"/>
      <c r="S175" s="69"/>
      <c r="T175" s="1"/>
      <c r="U175" s="1"/>
      <c r="V175" s="5"/>
      <c r="W175" s="1"/>
      <c r="X175" s="1"/>
      <c r="Y175" s="1"/>
      <c r="Z175" s="1"/>
      <c r="AA175" s="1"/>
      <c r="AB175" s="1"/>
    </row>
    <row r="176" spans="1:28" s="2" customFormat="1" ht="20.100000000000001" customHeight="1" x14ac:dyDescent="0.25">
      <c r="A176" s="1"/>
      <c r="B176" s="60"/>
      <c r="C176" s="14"/>
      <c r="D176" s="14"/>
      <c r="E176" s="43"/>
      <c r="F176" s="65"/>
      <c r="G176" s="14"/>
      <c r="H176" s="14"/>
      <c r="I176" s="9"/>
      <c r="J176" s="58"/>
      <c r="K176" s="35"/>
      <c r="L176" s="14"/>
      <c r="M176" s="4"/>
      <c r="N176" s="9"/>
      <c r="O176" s="14"/>
      <c r="P176" s="27"/>
      <c r="Q176" s="12"/>
      <c r="R176" s="31"/>
      <c r="S176" s="69"/>
      <c r="T176" s="1"/>
      <c r="U176" s="1"/>
      <c r="V176" s="5"/>
      <c r="W176" s="1"/>
      <c r="X176" s="1"/>
      <c r="Y176" s="1"/>
      <c r="Z176" s="1"/>
      <c r="AA176" s="1"/>
      <c r="AB176" s="1"/>
    </row>
    <row r="177" spans="1:28" s="2" customFormat="1" ht="20.100000000000001" customHeight="1" x14ac:dyDescent="0.25">
      <c r="A177" s="1"/>
      <c r="B177" s="60"/>
      <c r="C177" s="14"/>
      <c r="D177" s="14"/>
      <c r="E177" s="43"/>
      <c r="F177" s="65"/>
      <c r="G177" s="14"/>
      <c r="H177" s="14"/>
      <c r="I177" s="9"/>
      <c r="J177" s="58"/>
      <c r="K177" s="35"/>
      <c r="L177" s="14"/>
      <c r="M177" s="4"/>
      <c r="N177" s="9"/>
      <c r="O177" s="14"/>
      <c r="P177" s="27"/>
      <c r="Q177" s="12"/>
      <c r="R177" s="31"/>
      <c r="S177" s="69"/>
      <c r="T177" s="1"/>
      <c r="U177" s="1"/>
      <c r="V177" s="5"/>
      <c r="W177" s="1"/>
      <c r="X177" s="1"/>
      <c r="Y177" s="1"/>
      <c r="Z177" s="1"/>
      <c r="AA177" s="1"/>
      <c r="AB177" s="1"/>
    </row>
    <row r="178" spans="1:28" s="2" customFormat="1" ht="20.100000000000001" customHeight="1" x14ac:dyDescent="0.25">
      <c r="A178" s="1"/>
      <c r="B178" s="60"/>
      <c r="C178" s="14"/>
      <c r="D178" s="14"/>
      <c r="E178" s="43"/>
      <c r="F178" s="65"/>
      <c r="G178" s="14"/>
      <c r="H178" s="14"/>
      <c r="I178" s="9"/>
      <c r="J178" s="58"/>
      <c r="K178" s="35"/>
      <c r="L178" s="14"/>
      <c r="M178" s="4"/>
      <c r="N178" s="9"/>
      <c r="O178" s="14"/>
      <c r="P178" s="27"/>
      <c r="Q178" s="12"/>
      <c r="R178" s="31"/>
      <c r="S178" s="69"/>
      <c r="T178" s="1"/>
      <c r="U178" s="1"/>
      <c r="V178" s="5"/>
      <c r="W178" s="1"/>
      <c r="X178" s="1"/>
      <c r="Y178" s="1"/>
      <c r="Z178" s="1"/>
      <c r="AA178" s="1"/>
      <c r="AB178" s="1"/>
    </row>
    <row r="179" spans="1:28" s="2" customFormat="1" ht="20.100000000000001" customHeight="1" x14ac:dyDescent="0.25">
      <c r="A179" s="1"/>
      <c r="B179" s="60"/>
      <c r="C179" s="14"/>
      <c r="D179" s="14"/>
      <c r="E179" s="43"/>
      <c r="F179" s="65"/>
      <c r="G179" s="14"/>
      <c r="H179" s="14"/>
      <c r="I179" s="9"/>
      <c r="J179" s="58"/>
      <c r="K179" s="35"/>
      <c r="L179" s="14"/>
      <c r="M179" s="4"/>
      <c r="N179" s="9"/>
      <c r="O179" s="14"/>
      <c r="P179" s="27"/>
      <c r="Q179" s="12"/>
      <c r="R179" s="31"/>
      <c r="S179" s="69"/>
      <c r="T179" s="1"/>
      <c r="U179" s="1"/>
      <c r="V179" s="5"/>
      <c r="W179" s="1"/>
      <c r="X179" s="1"/>
      <c r="Y179" s="1"/>
      <c r="Z179" s="1"/>
      <c r="AA179" s="1"/>
      <c r="AB179" s="1"/>
    </row>
    <row r="180" spans="1:28" s="2" customFormat="1" ht="20.100000000000001" customHeight="1" x14ac:dyDescent="0.25">
      <c r="A180" s="1"/>
      <c r="B180" s="60"/>
      <c r="C180" s="14"/>
      <c r="D180" s="14"/>
      <c r="E180" s="43"/>
      <c r="F180" s="65"/>
      <c r="G180" s="14"/>
      <c r="H180" s="14"/>
      <c r="I180" s="9"/>
      <c r="J180" s="58"/>
      <c r="K180" s="35"/>
      <c r="L180" s="14"/>
      <c r="M180" s="4"/>
      <c r="N180" s="9"/>
      <c r="O180" s="14"/>
      <c r="P180" s="27"/>
      <c r="Q180" s="12"/>
      <c r="R180" s="31"/>
      <c r="S180" s="69"/>
      <c r="T180" s="1"/>
      <c r="U180" s="1"/>
      <c r="V180" s="5"/>
      <c r="W180" s="1"/>
      <c r="X180" s="1"/>
      <c r="Y180" s="1"/>
      <c r="Z180" s="1"/>
      <c r="AA180" s="1"/>
      <c r="AB180" s="1"/>
    </row>
    <row r="181" spans="1:28" s="2" customFormat="1" ht="20.100000000000001" customHeight="1" x14ac:dyDescent="0.25">
      <c r="A181" s="1"/>
      <c r="B181" s="60"/>
      <c r="C181" s="14"/>
      <c r="D181" s="14"/>
      <c r="E181" s="43"/>
      <c r="F181" s="65"/>
      <c r="G181" s="14"/>
      <c r="H181" s="14"/>
      <c r="I181" s="9"/>
      <c r="J181" s="58"/>
      <c r="K181" s="35"/>
      <c r="L181" s="14"/>
      <c r="M181" s="4"/>
      <c r="N181" s="9"/>
      <c r="O181" s="14"/>
      <c r="P181" s="27"/>
      <c r="Q181" s="12"/>
      <c r="R181" s="31"/>
      <c r="S181" s="69"/>
      <c r="T181" s="1"/>
      <c r="U181" s="1"/>
      <c r="V181" s="5"/>
      <c r="W181" s="1"/>
      <c r="X181" s="1"/>
      <c r="Y181" s="1"/>
      <c r="Z181" s="1"/>
      <c r="AA181" s="1"/>
      <c r="AB181" s="1"/>
    </row>
    <row r="182" spans="1:28" s="2" customFormat="1" ht="20.100000000000001" customHeight="1" x14ac:dyDescent="0.25">
      <c r="A182" s="1"/>
      <c r="B182" s="60"/>
      <c r="C182" s="14"/>
      <c r="D182" s="14"/>
      <c r="E182" s="43"/>
      <c r="F182" s="65"/>
      <c r="G182" s="14"/>
      <c r="H182" s="14"/>
      <c r="I182" s="9"/>
      <c r="J182" s="58"/>
      <c r="K182" s="35"/>
      <c r="L182" s="14"/>
      <c r="M182" s="4"/>
      <c r="N182" s="9"/>
      <c r="O182" s="14"/>
      <c r="P182" s="27"/>
      <c r="Q182" s="12"/>
      <c r="R182" s="31"/>
      <c r="S182" s="69"/>
      <c r="T182" s="1"/>
      <c r="U182" s="1"/>
      <c r="V182" s="5"/>
      <c r="W182" s="1"/>
      <c r="X182" s="1"/>
      <c r="Y182" s="1"/>
      <c r="Z182" s="1"/>
      <c r="AA182" s="1"/>
      <c r="AB182" s="1"/>
    </row>
    <row r="183" spans="1:28" s="2" customFormat="1" ht="20.100000000000001" customHeight="1" x14ac:dyDescent="0.25">
      <c r="A183" s="1"/>
      <c r="B183" s="60"/>
      <c r="C183" s="14"/>
      <c r="D183" s="14"/>
      <c r="E183" s="43"/>
      <c r="F183" s="65"/>
      <c r="G183" s="14"/>
      <c r="H183" s="14"/>
      <c r="I183" s="9"/>
      <c r="J183" s="58"/>
      <c r="K183" s="35"/>
      <c r="L183" s="14"/>
      <c r="M183" s="4"/>
      <c r="N183" s="9"/>
      <c r="O183" s="14"/>
      <c r="P183" s="27"/>
      <c r="Q183" s="12"/>
      <c r="R183" s="31"/>
      <c r="S183" s="69"/>
      <c r="T183" s="1"/>
      <c r="U183" s="1"/>
      <c r="V183" s="5"/>
      <c r="W183" s="1"/>
      <c r="X183" s="1"/>
      <c r="Y183" s="1"/>
      <c r="Z183" s="1"/>
      <c r="AA183" s="1"/>
      <c r="AB183" s="1"/>
    </row>
    <row r="184" spans="1:28" s="2" customFormat="1" ht="20.100000000000001" customHeight="1" x14ac:dyDescent="0.25">
      <c r="A184" s="1"/>
      <c r="B184" s="60"/>
      <c r="C184" s="14"/>
      <c r="D184" s="14"/>
      <c r="E184" s="43"/>
      <c r="F184" s="65"/>
      <c r="G184" s="14"/>
      <c r="H184" s="14"/>
      <c r="I184" s="9"/>
      <c r="J184" s="58"/>
      <c r="K184" s="35"/>
      <c r="L184" s="14"/>
      <c r="M184" s="4"/>
      <c r="N184" s="9"/>
      <c r="O184" s="14"/>
      <c r="P184" s="27"/>
      <c r="Q184" s="12"/>
      <c r="R184" s="31"/>
      <c r="S184" s="69"/>
      <c r="T184" s="1"/>
      <c r="U184" s="1"/>
      <c r="V184" s="5"/>
      <c r="W184" s="1"/>
      <c r="X184" s="1"/>
      <c r="Y184" s="1"/>
      <c r="Z184" s="1"/>
      <c r="AA184" s="1"/>
      <c r="AB184" s="1"/>
    </row>
    <row r="185" spans="1:28" s="2" customFormat="1" ht="20.100000000000001" customHeight="1" x14ac:dyDescent="0.25">
      <c r="A185" s="1"/>
      <c r="B185" s="60"/>
      <c r="C185" s="14"/>
      <c r="D185" s="14"/>
      <c r="E185" s="43"/>
      <c r="F185" s="65"/>
      <c r="G185" s="14"/>
      <c r="H185" s="14"/>
      <c r="I185" s="9"/>
      <c r="J185" s="58"/>
      <c r="K185" s="35"/>
      <c r="L185" s="14"/>
      <c r="M185" s="4"/>
      <c r="N185" s="9"/>
      <c r="O185" s="14"/>
      <c r="P185" s="27"/>
      <c r="Q185" s="12"/>
      <c r="R185" s="31"/>
      <c r="S185" s="69"/>
      <c r="T185" s="6"/>
      <c r="U185" s="6"/>
      <c r="V185" s="13"/>
      <c r="W185" s="6"/>
      <c r="X185" s="1"/>
      <c r="Y185" s="1"/>
      <c r="Z185" s="1"/>
      <c r="AA185" s="1"/>
      <c r="AB185" s="1"/>
    </row>
    <row r="186" spans="1:28" s="2" customFormat="1" ht="20.100000000000001" customHeight="1" x14ac:dyDescent="0.25">
      <c r="A186" s="1"/>
      <c r="B186" s="60"/>
      <c r="C186" s="14"/>
      <c r="D186" s="14"/>
      <c r="E186" s="43"/>
      <c r="F186" s="65"/>
      <c r="G186" s="14"/>
      <c r="H186" s="14"/>
      <c r="I186" s="9"/>
      <c r="J186" s="58"/>
      <c r="K186" s="35"/>
      <c r="L186" s="14"/>
      <c r="M186" s="4"/>
      <c r="N186" s="9"/>
      <c r="O186" s="14"/>
      <c r="P186" s="27"/>
      <c r="Q186" s="12"/>
      <c r="R186" s="31"/>
      <c r="S186" s="69"/>
      <c r="T186" s="6"/>
      <c r="U186" s="6"/>
      <c r="V186" s="13"/>
      <c r="W186" s="6"/>
      <c r="X186" s="6"/>
      <c r="Y186" s="6"/>
      <c r="Z186" s="1"/>
      <c r="AA186" s="1"/>
      <c r="AB186" s="1"/>
    </row>
    <row r="187" spans="1:28" s="2" customFormat="1" ht="20.100000000000001" customHeight="1" x14ac:dyDescent="0.25">
      <c r="A187" s="1"/>
      <c r="B187" s="60"/>
      <c r="C187" s="14"/>
      <c r="D187" s="14"/>
      <c r="E187" s="43"/>
      <c r="F187" s="65"/>
      <c r="G187" s="14"/>
      <c r="H187" s="14"/>
      <c r="I187" s="9"/>
      <c r="J187" s="58"/>
      <c r="K187" s="35"/>
      <c r="L187" s="14"/>
      <c r="M187" s="4"/>
      <c r="N187" s="9"/>
      <c r="O187" s="14"/>
      <c r="P187" s="27"/>
      <c r="Q187" s="12"/>
      <c r="R187" s="31"/>
      <c r="S187" s="69"/>
      <c r="T187" s="1"/>
      <c r="U187" s="1"/>
      <c r="V187" s="5"/>
      <c r="W187" s="1"/>
      <c r="X187" s="6"/>
      <c r="Y187" s="6"/>
      <c r="Z187" s="1"/>
      <c r="AA187" s="1"/>
      <c r="AB187" s="1"/>
    </row>
    <row r="188" spans="1:28" s="2" customFormat="1" ht="20.100000000000001" customHeight="1" x14ac:dyDescent="0.25">
      <c r="A188" s="1"/>
      <c r="B188" s="60"/>
      <c r="C188" s="14"/>
      <c r="D188" s="14"/>
      <c r="E188" s="43"/>
      <c r="F188" s="65"/>
      <c r="G188" s="14"/>
      <c r="H188" s="14"/>
      <c r="I188" s="9"/>
      <c r="J188" s="58"/>
      <c r="K188" s="35"/>
      <c r="L188" s="14"/>
      <c r="M188" s="4"/>
      <c r="N188" s="9"/>
      <c r="O188" s="14"/>
      <c r="P188" s="27"/>
      <c r="Q188" s="12"/>
      <c r="R188" s="31"/>
      <c r="S188" s="69"/>
      <c r="T188" s="1"/>
      <c r="U188" s="1"/>
      <c r="V188" s="5"/>
      <c r="W188" s="1"/>
      <c r="X188" s="1"/>
      <c r="Y188" s="1"/>
      <c r="Z188" s="1"/>
      <c r="AA188" s="1"/>
      <c r="AB188" s="1"/>
    </row>
    <row r="189" spans="1:28" s="2" customFormat="1" ht="20.100000000000001" customHeight="1" x14ac:dyDescent="0.25">
      <c r="A189" s="1"/>
      <c r="B189" s="60"/>
      <c r="C189" s="14"/>
      <c r="D189" s="14"/>
      <c r="E189" s="43"/>
      <c r="F189" s="65"/>
      <c r="G189" s="14"/>
      <c r="H189" s="14"/>
      <c r="I189" s="9"/>
      <c r="J189" s="58"/>
      <c r="K189" s="35"/>
      <c r="L189" s="14"/>
      <c r="M189" s="4"/>
      <c r="N189" s="9"/>
      <c r="O189" s="14"/>
      <c r="P189" s="27"/>
      <c r="Q189" s="12"/>
      <c r="R189" s="31"/>
      <c r="S189" s="69"/>
      <c r="T189" s="1"/>
      <c r="U189" s="1"/>
      <c r="V189" s="5"/>
      <c r="W189" s="1"/>
      <c r="X189" s="1"/>
      <c r="Y189" s="1"/>
      <c r="Z189" s="1"/>
      <c r="AA189" s="1"/>
      <c r="AB189" s="1"/>
    </row>
    <row r="190" spans="1:28" s="2" customFormat="1" ht="20.100000000000001" customHeight="1" x14ac:dyDescent="0.25">
      <c r="A190" s="1"/>
      <c r="B190" s="60"/>
      <c r="C190" s="14"/>
      <c r="D190" s="14"/>
      <c r="E190" s="43"/>
      <c r="F190" s="65"/>
      <c r="G190" s="14"/>
      <c r="H190" s="14"/>
      <c r="I190" s="9"/>
      <c r="J190" s="58"/>
      <c r="K190" s="35"/>
      <c r="L190" s="14"/>
      <c r="M190" s="4"/>
      <c r="N190" s="9"/>
      <c r="O190" s="14"/>
      <c r="P190" s="27"/>
      <c r="Q190" s="12"/>
      <c r="R190" s="31"/>
      <c r="S190" s="69"/>
      <c r="T190" s="1"/>
      <c r="U190" s="1"/>
      <c r="V190" s="5"/>
      <c r="W190" s="1"/>
      <c r="X190" s="1"/>
      <c r="Y190" s="1"/>
      <c r="Z190" s="1"/>
      <c r="AA190" s="1"/>
      <c r="AB190" s="1"/>
    </row>
    <row r="191" spans="1:28" s="2" customFormat="1" ht="20.100000000000001" customHeight="1" x14ac:dyDescent="0.25">
      <c r="A191" s="1"/>
      <c r="B191" s="60"/>
      <c r="C191" s="14"/>
      <c r="D191" s="14"/>
      <c r="E191" s="43"/>
      <c r="F191" s="65"/>
      <c r="G191" s="14"/>
      <c r="H191" s="14"/>
      <c r="I191" s="9"/>
      <c r="J191" s="58"/>
      <c r="K191" s="35"/>
      <c r="L191" s="14"/>
      <c r="M191" s="4"/>
      <c r="N191" s="9"/>
      <c r="O191" s="14"/>
      <c r="P191" s="27"/>
      <c r="Q191" s="12"/>
      <c r="R191" s="31"/>
      <c r="S191" s="69"/>
      <c r="T191" s="1"/>
      <c r="U191" s="1"/>
      <c r="V191" s="5"/>
      <c r="W191" s="1"/>
      <c r="X191" s="1"/>
      <c r="Y191" s="1"/>
      <c r="Z191" s="1"/>
      <c r="AA191" s="1"/>
      <c r="AB191" s="1"/>
    </row>
    <row r="192" spans="1:28" s="2" customFormat="1" ht="20.100000000000001" customHeight="1" x14ac:dyDescent="0.25">
      <c r="A192" s="1"/>
      <c r="B192" s="60"/>
      <c r="C192" s="14"/>
      <c r="D192" s="14"/>
      <c r="E192" s="43"/>
      <c r="F192" s="65"/>
      <c r="G192" s="14"/>
      <c r="H192" s="14"/>
      <c r="I192" s="9"/>
      <c r="J192" s="58"/>
      <c r="K192" s="35"/>
      <c r="L192" s="14"/>
      <c r="M192" s="4"/>
      <c r="N192" s="9"/>
      <c r="O192" s="14"/>
      <c r="P192" s="27"/>
      <c r="Q192" s="12"/>
      <c r="R192" s="31"/>
      <c r="S192" s="69"/>
      <c r="T192" s="1"/>
      <c r="U192" s="1"/>
      <c r="V192" s="5"/>
      <c r="W192" s="1"/>
      <c r="X192" s="1"/>
      <c r="Y192" s="1"/>
      <c r="Z192" s="1"/>
      <c r="AA192" s="1"/>
      <c r="AB192" s="1"/>
    </row>
    <row r="193" spans="1:28" s="2" customFormat="1" ht="20.100000000000001" customHeight="1" x14ac:dyDescent="0.25">
      <c r="A193" s="1"/>
      <c r="B193" s="60"/>
      <c r="C193" s="14"/>
      <c r="D193" s="14"/>
      <c r="E193" s="43"/>
      <c r="F193" s="65"/>
      <c r="G193" s="14"/>
      <c r="H193" s="14"/>
      <c r="I193" s="9"/>
      <c r="J193" s="58"/>
      <c r="K193" s="35"/>
      <c r="L193" s="14"/>
      <c r="M193" s="4"/>
      <c r="N193" s="9"/>
      <c r="O193" s="14"/>
      <c r="P193" s="27"/>
      <c r="Q193" s="12"/>
      <c r="R193" s="31"/>
      <c r="S193" s="69"/>
      <c r="T193" s="1"/>
      <c r="U193" s="1"/>
      <c r="V193" s="5"/>
      <c r="W193" s="1"/>
      <c r="X193" s="1"/>
      <c r="Y193" s="1"/>
      <c r="Z193" s="1"/>
      <c r="AA193" s="1"/>
      <c r="AB193" s="1"/>
    </row>
    <row r="194" spans="1:28" s="2" customFormat="1" ht="20.100000000000001" customHeight="1" x14ac:dyDescent="0.25">
      <c r="A194" s="1"/>
      <c r="B194" s="60"/>
      <c r="C194" s="14"/>
      <c r="D194" s="14"/>
      <c r="E194" s="43"/>
      <c r="F194" s="65"/>
      <c r="G194" s="14"/>
      <c r="H194" s="14"/>
      <c r="I194" s="9"/>
      <c r="J194" s="58"/>
      <c r="K194" s="35"/>
      <c r="L194" s="14"/>
      <c r="M194" s="4"/>
      <c r="N194" s="9"/>
      <c r="O194" s="14"/>
      <c r="P194" s="27"/>
      <c r="Q194" s="12"/>
      <c r="R194" s="31"/>
      <c r="S194" s="69"/>
      <c r="T194" s="1"/>
      <c r="U194" s="1"/>
      <c r="V194" s="5"/>
      <c r="W194" s="1"/>
      <c r="X194" s="1"/>
      <c r="Y194" s="1"/>
      <c r="Z194" s="1"/>
      <c r="AA194" s="1"/>
      <c r="AB194" s="1"/>
    </row>
    <row r="195" spans="1:28" ht="20.100000000000001" customHeight="1" x14ac:dyDescent="0.25">
      <c r="E195" s="43"/>
      <c r="J195" s="58"/>
      <c r="P195" s="27"/>
      <c r="Q195" s="12"/>
      <c r="R195" s="31"/>
    </row>
    <row r="196" spans="1:28" ht="20.100000000000001" customHeight="1" x14ac:dyDescent="0.25">
      <c r="E196" s="43"/>
      <c r="J196" s="58"/>
      <c r="P196" s="27"/>
      <c r="Q196" s="12"/>
      <c r="R196" s="31"/>
    </row>
    <row r="197" spans="1:28" ht="20.100000000000001" customHeight="1" x14ac:dyDescent="0.25">
      <c r="E197" s="43"/>
      <c r="J197" s="58"/>
      <c r="P197" s="27"/>
      <c r="Q197" s="12"/>
      <c r="R197" s="31"/>
    </row>
    <row r="198" spans="1:28" ht="20.100000000000001" customHeight="1" x14ac:dyDescent="0.25">
      <c r="E198" s="43"/>
      <c r="J198" s="58"/>
      <c r="P198" s="27"/>
      <c r="Q198" s="12"/>
      <c r="R198" s="31"/>
    </row>
    <row r="199" spans="1:28" ht="20.100000000000001" customHeight="1" x14ac:dyDescent="0.25">
      <c r="E199" s="43"/>
      <c r="J199" s="58"/>
      <c r="P199" s="27"/>
      <c r="Q199" s="12"/>
      <c r="R199" s="31"/>
    </row>
    <row r="200" spans="1:28" ht="20.100000000000001" customHeight="1" x14ac:dyDescent="0.25">
      <c r="E200" s="43"/>
      <c r="J200" s="58"/>
      <c r="P200" s="27"/>
      <c r="Q200" s="12"/>
      <c r="R200" s="31"/>
    </row>
    <row r="201" spans="1:28" ht="20.100000000000001" customHeight="1" x14ac:dyDescent="0.25">
      <c r="E201" s="43"/>
      <c r="J201" s="58"/>
      <c r="P201" s="27"/>
      <c r="Q201" s="12"/>
      <c r="R201" s="31"/>
    </row>
    <row r="202" spans="1:28" ht="20.100000000000001" customHeight="1" x14ac:dyDescent="0.25">
      <c r="E202" s="43"/>
      <c r="J202" s="58"/>
      <c r="P202" s="27"/>
      <c r="Q202" s="12"/>
      <c r="R202" s="31"/>
    </row>
    <row r="203" spans="1:28" ht="20.100000000000001" customHeight="1" x14ac:dyDescent="0.25">
      <c r="E203" s="43"/>
      <c r="J203" s="58"/>
      <c r="P203" s="27"/>
      <c r="Q203" s="12"/>
      <c r="R203" s="31"/>
    </row>
    <row r="204" spans="1:28" ht="20.100000000000001" customHeight="1" x14ac:dyDescent="0.25">
      <c r="E204" s="43"/>
      <c r="J204" s="58"/>
      <c r="P204" s="27"/>
      <c r="Q204" s="12"/>
      <c r="R204" s="31"/>
    </row>
    <row r="205" spans="1:28" ht="20.100000000000001" customHeight="1" x14ac:dyDescent="0.25">
      <c r="E205" s="43"/>
      <c r="J205" s="58"/>
      <c r="P205" s="27"/>
      <c r="Q205" s="12"/>
      <c r="R205" s="31"/>
    </row>
    <row r="206" spans="1:28" ht="20.100000000000001" customHeight="1" x14ac:dyDescent="0.25">
      <c r="E206" s="43"/>
      <c r="J206" s="58"/>
      <c r="P206" s="27"/>
      <c r="Q206" s="12"/>
      <c r="R206" s="31"/>
    </row>
    <row r="207" spans="1:28" s="6" customFormat="1" ht="20.100000000000001" customHeight="1" x14ac:dyDescent="0.25">
      <c r="A207" s="1"/>
      <c r="B207" s="60"/>
      <c r="C207" s="14"/>
      <c r="D207" s="14"/>
      <c r="E207" s="43"/>
      <c r="F207" s="65"/>
      <c r="G207" s="14"/>
      <c r="H207" s="14"/>
      <c r="I207" s="9"/>
      <c r="J207" s="58"/>
      <c r="K207" s="35"/>
      <c r="L207" s="14"/>
      <c r="M207" s="4"/>
      <c r="N207" s="9"/>
      <c r="O207" s="14"/>
      <c r="P207" s="27"/>
      <c r="Q207" s="12"/>
      <c r="R207" s="31"/>
      <c r="S207" s="69"/>
      <c r="T207" s="1"/>
      <c r="U207" s="1"/>
      <c r="V207" s="5"/>
      <c r="W207" s="1"/>
      <c r="X207" s="1"/>
      <c r="Y207" s="1"/>
    </row>
    <row r="208" spans="1:28" s="6" customFormat="1" ht="20.100000000000001" customHeight="1" x14ac:dyDescent="0.25">
      <c r="A208" s="1"/>
      <c r="B208" s="60"/>
      <c r="C208" s="14"/>
      <c r="D208" s="14"/>
      <c r="E208" s="43"/>
      <c r="F208" s="65"/>
      <c r="G208" s="14"/>
      <c r="H208" s="14"/>
      <c r="I208" s="9"/>
      <c r="J208" s="58"/>
      <c r="K208" s="35"/>
      <c r="L208" s="14"/>
      <c r="M208" s="4"/>
      <c r="N208" s="9"/>
      <c r="O208" s="14"/>
      <c r="P208" s="27"/>
      <c r="Q208" s="12"/>
      <c r="R208" s="31"/>
      <c r="S208" s="69"/>
      <c r="T208" s="1"/>
      <c r="U208" s="1"/>
      <c r="V208" s="5"/>
      <c r="W208" s="1"/>
      <c r="X208" s="1"/>
      <c r="Y208" s="1"/>
    </row>
    <row r="209" spans="1:28" ht="20.100000000000001" customHeight="1" x14ac:dyDescent="0.25">
      <c r="E209" s="43"/>
      <c r="J209" s="58"/>
      <c r="P209" s="27"/>
      <c r="Q209" s="12"/>
      <c r="R209" s="31"/>
    </row>
    <row r="210" spans="1:28" ht="20.100000000000001" customHeight="1" x14ac:dyDescent="0.25">
      <c r="E210" s="43"/>
      <c r="J210" s="58"/>
      <c r="P210" s="27"/>
      <c r="Q210" s="12"/>
      <c r="R210" s="31"/>
    </row>
    <row r="211" spans="1:28" s="4" customFormat="1" ht="20.100000000000001" customHeight="1" x14ac:dyDescent="0.25">
      <c r="A211" s="1"/>
      <c r="B211" s="60"/>
      <c r="C211" s="14"/>
      <c r="D211" s="14"/>
      <c r="E211" s="43"/>
      <c r="F211" s="65"/>
      <c r="G211" s="14"/>
      <c r="H211" s="14"/>
      <c r="I211" s="9"/>
      <c r="J211" s="58"/>
      <c r="K211" s="35"/>
      <c r="L211" s="14"/>
      <c r="N211" s="9"/>
      <c r="O211" s="14"/>
      <c r="P211" s="27"/>
      <c r="Q211" s="12"/>
      <c r="R211" s="31"/>
      <c r="S211" s="69"/>
      <c r="T211" s="1"/>
      <c r="U211" s="1"/>
      <c r="V211" s="5"/>
      <c r="W211" s="1"/>
      <c r="X211" s="1"/>
      <c r="Y211" s="1"/>
      <c r="Z211" s="1"/>
      <c r="AA211" s="1"/>
      <c r="AB211" s="1"/>
    </row>
    <row r="212" spans="1:28" s="4" customFormat="1" ht="20.100000000000001" customHeight="1" x14ac:dyDescent="0.25">
      <c r="A212" s="1"/>
      <c r="B212" s="60"/>
      <c r="C212" s="14"/>
      <c r="D212" s="14"/>
      <c r="E212" s="43"/>
      <c r="F212" s="65"/>
      <c r="G212" s="14"/>
      <c r="H212" s="14"/>
      <c r="I212" s="9"/>
      <c r="J212" s="58"/>
      <c r="K212" s="35"/>
      <c r="L212" s="14"/>
      <c r="N212" s="9"/>
      <c r="O212" s="14"/>
      <c r="P212" s="27"/>
      <c r="Q212" s="12"/>
      <c r="R212" s="31"/>
      <c r="S212" s="69"/>
      <c r="T212" s="1"/>
      <c r="U212" s="1"/>
      <c r="V212" s="5"/>
      <c r="W212" s="1"/>
      <c r="X212" s="1"/>
      <c r="Y212" s="1"/>
      <c r="Z212" s="1"/>
      <c r="AA212" s="1"/>
      <c r="AB212" s="1"/>
    </row>
    <row r="213" spans="1:28" s="4" customFormat="1" ht="20.100000000000001" customHeight="1" x14ac:dyDescent="0.25">
      <c r="A213" s="1"/>
      <c r="B213" s="60"/>
      <c r="C213" s="14"/>
      <c r="D213" s="14"/>
      <c r="E213" s="43"/>
      <c r="F213" s="65"/>
      <c r="G213" s="14"/>
      <c r="H213" s="14"/>
      <c r="I213" s="9"/>
      <c r="J213" s="58"/>
      <c r="K213" s="35"/>
      <c r="L213" s="14"/>
      <c r="N213" s="9"/>
      <c r="O213" s="14"/>
      <c r="P213" s="27"/>
      <c r="Q213" s="12"/>
      <c r="R213" s="31"/>
      <c r="S213" s="69"/>
      <c r="T213" s="1"/>
      <c r="U213" s="1"/>
      <c r="V213" s="5"/>
      <c r="W213" s="1"/>
      <c r="X213" s="1"/>
      <c r="Y213" s="1"/>
      <c r="Z213" s="1"/>
      <c r="AA213" s="1"/>
      <c r="AB213" s="1"/>
    </row>
    <row r="214" spans="1:28" s="4" customFormat="1" ht="20.100000000000001" customHeight="1" x14ac:dyDescent="0.25">
      <c r="A214" s="1"/>
      <c r="B214" s="60"/>
      <c r="C214" s="14"/>
      <c r="D214" s="14"/>
      <c r="E214" s="43"/>
      <c r="F214" s="65"/>
      <c r="G214" s="14"/>
      <c r="H214" s="14"/>
      <c r="I214" s="9"/>
      <c r="J214" s="58"/>
      <c r="K214" s="35"/>
      <c r="L214" s="14"/>
      <c r="N214" s="9"/>
      <c r="O214" s="14"/>
      <c r="P214" s="27"/>
      <c r="Q214" s="12"/>
      <c r="R214" s="31"/>
      <c r="S214" s="69"/>
      <c r="T214" s="1"/>
      <c r="U214" s="1"/>
      <c r="V214" s="5"/>
      <c r="W214" s="1"/>
      <c r="X214" s="1"/>
      <c r="Y214" s="1"/>
      <c r="Z214" s="1"/>
      <c r="AA214" s="1"/>
      <c r="AB214" s="1"/>
    </row>
    <row r="215" spans="1:28" s="4" customFormat="1" ht="20.100000000000001" customHeight="1" x14ac:dyDescent="0.25">
      <c r="A215" s="1"/>
      <c r="B215" s="60"/>
      <c r="C215" s="14"/>
      <c r="D215" s="14"/>
      <c r="E215" s="43"/>
      <c r="F215" s="65"/>
      <c r="G215" s="14"/>
      <c r="H215" s="14"/>
      <c r="I215" s="9"/>
      <c r="J215" s="58"/>
      <c r="K215" s="35"/>
      <c r="L215" s="14"/>
      <c r="N215" s="9"/>
      <c r="O215" s="14"/>
      <c r="P215" s="27"/>
      <c r="Q215" s="12"/>
      <c r="R215" s="31"/>
      <c r="S215" s="69"/>
      <c r="T215" s="1"/>
      <c r="U215" s="1"/>
      <c r="V215" s="5"/>
      <c r="W215" s="1"/>
      <c r="X215" s="1"/>
      <c r="Y215" s="1"/>
      <c r="Z215" s="1"/>
      <c r="AA215" s="1"/>
      <c r="AB215" s="1"/>
    </row>
    <row r="216" spans="1:28" s="4" customFormat="1" ht="20.100000000000001" customHeight="1" x14ac:dyDescent="0.25">
      <c r="A216" s="1"/>
      <c r="B216" s="60"/>
      <c r="C216" s="14"/>
      <c r="D216" s="14"/>
      <c r="E216" s="43"/>
      <c r="F216" s="65"/>
      <c r="G216" s="14"/>
      <c r="H216" s="14"/>
      <c r="I216" s="9"/>
      <c r="J216" s="58"/>
      <c r="K216" s="35"/>
      <c r="L216" s="14"/>
      <c r="N216" s="9"/>
      <c r="O216" s="14"/>
      <c r="P216" s="27"/>
      <c r="Q216" s="12"/>
      <c r="R216" s="31"/>
      <c r="S216" s="69"/>
      <c r="T216" s="1"/>
      <c r="U216" s="1"/>
      <c r="V216" s="5"/>
      <c r="W216" s="1"/>
      <c r="X216" s="1"/>
      <c r="Y216" s="1"/>
      <c r="Z216" s="1"/>
      <c r="AA216" s="1"/>
      <c r="AB216" s="1"/>
    </row>
    <row r="217" spans="1:28" s="4" customFormat="1" ht="20.100000000000001" customHeight="1" x14ac:dyDescent="0.25">
      <c r="A217" s="1"/>
      <c r="B217" s="60"/>
      <c r="C217" s="14"/>
      <c r="D217" s="14"/>
      <c r="E217" s="43"/>
      <c r="F217" s="65"/>
      <c r="G217" s="14"/>
      <c r="H217" s="14"/>
      <c r="I217" s="9"/>
      <c r="J217" s="58"/>
      <c r="K217" s="35"/>
      <c r="L217" s="14"/>
      <c r="N217" s="9"/>
      <c r="O217" s="14"/>
      <c r="P217" s="27"/>
      <c r="Q217" s="12"/>
      <c r="R217" s="31"/>
      <c r="S217" s="69"/>
      <c r="T217" s="1"/>
      <c r="U217" s="1"/>
      <c r="V217" s="5"/>
      <c r="W217" s="1"/>
      <c r="X217" s="1"/>
      <c r="Y217" s="1"/>
      <c r="Z217" s="1"/>
      <c r="AA217" s="1"/>
      <c r="AB217" s="1"/>
    </row>
    <row r="218" spans="1:28" s="4" customFormat="1" ht="20.100000000000001" customHeight="1" x14ac:dyDescent="0.25">
      <c r="A218" s="1"/>
      <c r="B218" s="60"/>
      <c r="C218" s="14"/>
      <c r="D218" s="14"/>
      <c r="E218" s="43"/>
      <c r="F218" s="65"/>
      <c r="G218" s="14"/>
      <c r="H218" s="14"/>
      <c r="I218" s="9"/>
      <c r="J218" s="58"/>
      <c r="K218" s="35"/>
      <c r="L218" s="14"/>
      <c r="N218" s="9"/>
      <c r="O218" s="14"/>
      <c r="P218" s="27"/>
      <c r="Q218" s="12"/>
      <c r="R218" s="31"/>
      <c r="S218" s="69"/>
      <c r="T218" s="1"/>
      <c r="U218" s="1"/>
      <c r="V218" s="5"/>
      <c r="W218" s="1"/>
      <c r="X218" s="1"/>
      <c r="Y218" s="1"/>
      <c r="Z218" s="1"/>
      <c r="AA218" s="1"/>
      <c r="AB218" s="1"/>
    </row>
    <row r="219" spans="1:28" s="4" customFormat="1" ht="20.100000000000001" customHeight="1" x14ac:dyDescent="0.25">
      <c r="A219" s="1"/>
      <c r="B219" s="60"/>
      <c r="C219" s="14"/>
      <c r="D219" s="14"/>
      <c r="E219" s="43"/>
      <c r="F219" s="65"/>
      <c r="G219" s="14"/>
      <c r="H219" s="14"/>
      <c r="I219" s="9"/>
      <c r="J219" s="58"/>
      <c r="K219" s="35"/>
      <c r="L219" s="14"/>
      <c r="N219" s="9"/>
      <c r="O219" s="14"/>
      <c r="P219" s="27"/>
      <c r="Q219" s="12"/>
      <c r="R219" s="31"/>
      <c r="S219" s="69"/>
      <c r="T219" s="1"/>
      <c r="U219" s="1"/>
      <c r="V219" s="5"/>
      <c r="W219" s="1"/>
      <c r="X219" s="1"/>
      <c r="Y219" s="1"/>
      <c r="Z219" s="1"/>
      <c r="AA219" s="1"/>
      <c r="AB219" s="1"/>
    </row>
    <row r="220" spans="1:28" s="4" customFormat="1" ht="20.100000000000001" customHeight="1" x14ac:dyDescent="0.25">
      <c r="A220" s="1"/>
      <c r="B220" s="60"/>
      <c r="C220" s="14"/>
      <c r="D220" s="14"/>
      <c r="E220" s="43"/>
      <c r="F220" s="65"/>
      <c r="G220" s="14"/>
      <c r="H220" s="14"/>
      <c r="I220" s="9"/>
      <c r="J220" s="58"/>
      <c r="K220" s="35"/>
      <c r="L220" s="14"/>
      <c r="N220" s="9"/>
      <c r="O220" s="14"/>
      <c r="P220" s="27"/>
      <c r="Q220" s="12"/>
      <c r="R220" s="31"/>
      <c r="S220" s="69"/>
      <c r="T220" s="1"/>
      <c r="U220" s="1"/>
      <c r="V220" s="5"/>
      <c r="W220" s="1"/>
      <c r="X220" s="1"/>
      <c r="Y220" s="1"/>
      <c r="Z220" s="1"/>
      <c r="AA220" s="1"/>
      <c r="AB220" s="1"/>
    </row>
    <row r="221" spans="1:28" s="4" customFormat="1" ht="20.100000000000001" customHeight="1" x14ac:dyDescent="0.25">
      <c r="A221" s="1"/>
      <c r="B221" s="60"/>
      <c r="C221" s="14"/>
      <c r="D221" s="14"/>
      <c r="E221" s="43"/>
      <c r="F221" s="65"/>
      <c r="G221" s="14"/>
      <c r="H221" s="14"/>
      <c r="I221" s="9"/>
      <c r="J221" s="58"/>
      <c r="K221" s="35"/>
      <c r="L221" s="14"/>
      <c r="N221" s="9"/>
      <c r="O221" s="14"/>
      <c r="P221" s="27"/>
      <c r="Q221" s="12"/>
      <c r="R221" s="31"/>
      <c r="S221" s="69"/>
      <c r="T221" s="1"/>
      <c r="U221" s="1"/>
      <c r="V221" s="5"/>
      <c r="W221" s="1"/>
      <c r="X221" s="1"/>
      <c r="Y221" s="1"/>
      <c r="Z221" s="1"/>
      <c r="AA221" s="1"/>
      <c r="AB221" s="1"/>
    </row>
    <row r="222" spans="1:28" s="4" customFormat="1" ht="20.100000000000001" customHeight="1" x14ac:dyDescent="0.25">
      <c r="A222" s="1"/>
      <c r="B222" s="60"/>
      <c r="C222" s="14"/>
      <c r="D222" s="14"/>
      <c r="E222" s="43"/>
      <c r="F222" s="65"/>
      <c r="G222" s="14"/>
      <c r="H222" s="14"/>
      <c r="I222" s="9"/>
      <c r="J222" s="58"/>
      <c r="K222" s="35"/>
      <c r="L222" s="14"/>
      <c r="N222" s="9"/>
      <c r="O222" s="14"/>
      <c r="P222" s="27"/>
      <c r="Q222" s="12"/>
      <c r="R222" s="31"/>
      <c r="S222" s="69"/>
      <c r="T222" s="1"/>
      <c r="U222" s="1"/>
      <c r="V222" s="5"/>
      <c r="W222" s="1"/>
      <c r="X222" s="1"/>
      <c r="Y222" s="1"/>
      <c r="Z222" s="1"/>
      <c r="AA222" s="1"/>
      <c r="AB222" s="1"/>
    </row>
    <row r="223" spans="1:28" s="4" customFormat="1" ht="20.100000000000001" customHeight="1" x14ac:dyDescent="0.25">
      <c r="A223" s="1"/>
      <c r="B223" s="60"/>
      <c r="C223" s="14"/>
      <c r="D223" s="14"/>
      <c r="E223" s="43"/>
      <c r="F223" s="65"/>
      <c r="G223" s="14"/>
      <c r="H223" s="14"/>
      <c r="I223" s="9"/>
      <c r="J223" s="58"/>
      <c r="K223" s="35"/>
      <c r="L223" s="14"/>
      <c r="N223" s="9"/>
      <c r="O223" s="14"/>
      <c r="P223" s="27"/>
      <c r="Q223" s="12"/>
      <c r="R223" s="31"/>
      <c r="S223" s="69"/>
      <c r="T223" s="1"/>
      <c r="U223" s="1"/>
      <c r="V223" s="5"/>
      <c r="W223" s="1"/>
      <c r="X223" s="1"/>
      <c r="Y223" s="1"/>
      <c r="Z223" s="1"/>
      <c r="AA223" s="1"/>
      <c r="AB223" s="1"/>
    </row>
    <row r="224" spans="1:28" s="4" customFormat="1" ht="20.100000000000001" customHeight="1" x14ac:dyDescent="0.25">
      <c r="A224" s="1"/>
      <c r="B224" s="60"/>
      <c r="C224" s="14"/>
      <c r="D224" s="14"/>
      <c r="E224" s="43"/>
      <c r="F224" s="65"/>
      <c r="G224" s="14"/>
      <c r="H224" s="14"/>
      <c r="I224" s="9"/>
      <c r="J224" s="58"/>
      <c r="K224" s="35"/>
      <c r="L224" s="14"/>
      <c r="N224" s="9"/>
      <c r="O224" s="14"/>
      <c r="P224" s="27"/>
      <c r="Q224" s="12"/>
      <c r="R224" s="31"/>
      <c r="S224" s="69"/>
      <c r="T224" s="1"/>
      <c r="U224" s="1"/>
      <c r="V224" s="5"/>
      <c r="W224" s="1"/>
      <c r="X224" s="1"/>
      <c r="Y224" s="1"/>
      <c r="Z224" s="1"/>
      <c r="AA224" s="1"/>
      <c r="AB224" s="1"/>
    </row>
    <row r="225" spans="1:28" s="4" customFormat="1" ht="20.100000000000001" customHeight="1" x14ac:dyDescent="0.25">
      <c r="A225" s="1"/>
      <c r="B225" s="60"/>
      <c r="C225" s="14"/>
      <c r="D225" s="14"/>
      <c r="E225" s="43"/>
      <c r="F225" s="65"/>
      <c r="G225" s="14"/>
      <c r="H225" s="14"/>
      <c r="I225" s="9"/>
      <c r="J225" s="58"/>
      <c r="K225" s="35"/>
      <c r="L225" s="14"/>
      <c r="N225" s="9"/>
      <c r="O225" s="14"/>
      <c r="P225" s="27"/>
      <c r="Q225" s="12"/>
      <c r="R225" s="31"/>
      <c r="S225" s="69"/>
      <c r="T225" s="1"/>
      <c r="U225" s="1"/>
      <c r="V225" s="5"/>
      <c r="W225" s="1"/>
      <c r="X225" s="1"/>
      <c r="Y225" s="1"/>
      <c r="Z225" s="1"/>
      <c r="AA225" s="1"/>
      <c r="AB225" s="1"/>
    </row>
    <row r="226" spans="1:28" s="4" customFormat="1" ht="20.100000000000001" customHeight="1" x14ac:dyDescent="0.25">
      <c r="A226" s="1"/>
      <c r="B226" s="60"/>
      <c r="C226" s="14"/>
      <c r="D226" s="14"/>
      <c r="E226" s="43"/>
      <c r="F226" s="65"/>
      <c r="G226" s="14"/>
      <c r="H226" s="14"/>
      <c r="I226" s="9"/>
      <c r="J226" s="58"/>
      <c r="K226" s="35"/>
      <c r="L226" s="14"/>
      <c r="N226" s="9"/>
      <c r="O226" s="14"/>
      <c r="P226" s="27"/>
      <c r="Q226" s="12"/>
      <c r="R226" s="31"/>
      <c r="S226" s="69"/>
      <c r="T226" s="1"/>
      <c r="U226" s="1"/>
      <c r="V226" s="5"/>
      <c r="W226" s="1"/>
      <c r="X226" s="1"/>
      <c r="Y226" s="1"/>
      <c r="Z226" s="1"/>
      <c r="AA226" s="1"/>
      <c r="AB226" s="1"/>
    </row>
    <row r="227" spans="1:28" s="4" customFormat="1" ht="20.100000000000001" customHeight="1" x14ac:dyDescent="0.25">
      <c r="A227" s="1"/>
      <c r="B227" s="60"/>
      <c r="C227" s="14"/>
      <c r="D227" s="14"/>
      <c r="E227" s="43"/>
      <c r="F227" s="65"/>
      <c r="G227" s="14"/>
      <c r="H227" s="14"/>
      <c r="I227" s="9"/>
      <c r="J227" s="58"/>
      <c r="K227" s="35"/>
      <c r="L227" s="14"/>
      <c r="N227" s="9"/>
      <c r="O227" s="14"/>
      <c r="P227" s="27"/>
      <c r="Q227" s="12"/>
      <c r="R227" s="31"/>
      <c r="S227" s="69"/>
      <c r="T227" s="1"/>
      <c r="U227" s="1"/>
      <c r="V227" s="5"/>
      <c r="W227" s="1"/>
      <c r="X227" s="1"/>
      <c r="Y227" s="1"/>
      <c r="Z227" s="1"/>
      <c r="AA227" s="1"/>
      <c r="AB227" s="1"/>
    </row>
    <row r="228" spans="1:28" s="4" customFormat="1" ht="20.100000000000001" customHeight="1" x14ac:dyDescent="0.25">
      <c r="A228" s="1"/>
      <c r="B228" s="60"/>
      <c r="C228" s="14"/>
      <c r="D228" s="14"/>
      <c r="E228" s="43"/>
      <c r="F228" s="65"/>
      <c r="G228" s="14"/>
      <c r="H228" s="14"/>
      <c r="I228" s="9"/>
      <c r="J228" s="58"/>
      <c r="K228" s="35"/>
      <c r="L228" s="14"/>
      <c r="N228" s="9"/>
      <c r="O228" s="14"/>
      <c r="P228" s="27"/>
      <c r="Q228" s="12"/>
      <c r="R228" s="31"/>
      <c r="S228" s="69"/>
      <c r="T228" s="1"/>
      <c r="U228" s="1"/>
      <c r="V228" s="5"/>
      <c r="W228" s="1"/>
      <c r="X228" s="1"/>
      <c r="Y228" s="1"/>
      <c r="Z228" s="1"/>
      <c r="AA228" s="1"/>
      <c r="AB228" s="1"/>
    </row>
    <row r="229" spans="1:28" s="4" customFormat="1" ht="20.100000000000001" customHeight="1" x14ac:dyDescent="0.25">
      <c r="A229" s="1"/>
      <c r="B229" s="60"/>
      <c r="C229" s="14"/>
      <c r="D229" s="14"/>
      <c r="E229" s="43"/>
      <c r="F229" s="65"/>
      <c r="G229" s="14"/>
      <c r="H229" s="14"/>
      <c r="I229" s="9"/>
      <c r="J229" s="58"/>
      <c r="K229" s="35"/>
      <c r="L229" s="14"/>
      <c r="N229" s="9"/>
      <c r="O229" s="14"/>
      <c r="P229" s="27"/>
      <c r="Q229" s="12"/>
      <c r="R229" s="31"/>
      <c r="S229" s="69"/>
      <c r="T229" s="1"/>
      <c r="U229" s="1"/>
      <c r="V229" s="5"/>
      <c r="W229" s="1"/>
      <c r="X229" s="1"/>
      <c r="Y229" s="1"/>
      <c r="Z229" s="1"/>
      <c r="AA229" s="1"/>
      <c r="AB229" s="1"/>
    </row>
    <row r="230" spans="1:28" s="4" customFormat="1" ht="20.100000000000001" customHeight="1" x14ac:dyDescent="0.25">
      <c r="A230" s="1"/>
      <c r="B230" s="60"/>
      <c r="C230" s="14"/>
      <c r="D230" s="14"/>
      <c r="E230" s="43"/>
      <c r="F230" s="65"/>
      <c r="G230" s="14"/>
      <c r="H230" s="14"/>
      <c r="I230" s="9"/>
      <c r="J230" s="58"/>
      <c r="K230" s="35"/>
      <c r="L230" s="14"/>
      <c r="N230" s="9"/>
      <c r="O230" s="14"/>
      <c r="P230" s="27"/>
      <c r="Q230" s="12"/>
      <c r="R230" s="31"/>
      <c r="S230" s="69"/>
      <c r="T230" s="1"/>
      <c r="U230" s="1"/>
      <c r="V230" s="5"/>
      <c r="W230" s="1"/>
      <c r="X230" s="1"/>
      <c r="Y230" s="1"/>
      <c r="Z230" s="1"/>
      <c r="AA230" s="1"/>
      <c r="AB230" s="1"/>
    </row>
    <row r="231" spans="1:28" s="4" customFormat="1" ht="20.100000000000001" customHeight="1" x14ac:dyDescent="0.25">
      <c r="A231" s="1"/>
      <c r="B231" s="60"/>
      <c r="C231" s="14"/>
      <c r="D231" s="14"/>
      <c r="E231" s="43"/>
      <c r="F231" s="65"/>
      <c r="G231" s="14"/>
      <c r="H231" s="14"/>
      <c r="I231" s="9"/>
      <c r="J231" s="58"/>
      <c r="K231" s="35"/>
      <c r="L231" s="14"/>
      <c r="N231" s="9"/>
      <c r="O231" s="14"/>
      <c r="P231" s="27"/>
      <c r="Q231" s="12"/>
      <c r="R231" s="31"/>
      <c r="S231" s="69"/>
      <c r="T231" s="1"/>
      <c r="U231" s="1"/>
      <c r="V231" s="5"/>
      <c r="W231" s="1"/>
      <c r="X231" s="1"/>
      <c r="Y231" s="1"/>
      <c r="Z231" s="1"/>
      <c r="AA231" s="1"/>
      <c r="AB231" s="1"/>
    </row>
    <row r="232" spans="1:28" s="4" customFormat="1" ht="20.100000000000001" customHeight="1" x14ac:dyDescent="0.25">
      <c r="A232" s="1"/>
      <c r="B232" s="60"/>
      <c r="C232" s="14"/>
      <c r="D232" s="14"/>
      <c r="E232" s="43"/>
      <c r="F232" s="65"/>
      <c r="G232" s="14"/>
      <c r="H232" s="14"/>
      <c r="I232" s="9"/>
      <c r="J232" s="58"/>
      <c r="K232" s="35"/>
      <c r="L232" s="14"/>
      <c r="N232" s="9"/>
      <c r="O232" s="14"/>
      <c r="P232" s="27"/>
      <c r="Q232" s="12"/>
      <c r="R232" s="31"/>
      <c r="S232" s="69"/>
      <c r="T232" s="1"/>
      <c r="U232" s="1"/>
      <c r="V232" s="5"/>
      <c r="W232" s="1"/>
      <c r="X232" s="1"/>
      <c r="Y232" s="1"/>
      <c r="Z232" s="1"/>
      <c r="AA232" s="1"/>
      <c r="AB232" s="1"/>
    </row>
    <row r="233" spans="1:28" s="4" customFormat="1" ht="20.100000000000001" customHeight="1" x14ac:dyDescent="0.25">
      <c r="A233" s="1"/>
      <c r="B233" s="60"/>
      <c r="C233" s="14"/>
      <c r="D233" s="14"/>
      <c r="E233" s="43"/>
      <c r="F233" s="65"/>
      <c r="G233" s="14"/>
      <c r="H233" s="14"/>
      <c r="I233" s="9"/>
      <c r="J233" s="58"/>
      <c r="K233" s="35"/>
      <c r="L233" s="14"/>
      <c r="N233" s="9"/>
      <c r="O233" s="14"/>
      <c r="P233" s="27"/>
      <c r="Q233" s="12"/>
      <c r="R233" s="31"/>
      <c r="S233" s="69"/>
      <c r="T233" s="1"/>
      <c r="U233" s="1"/>
      <c r="V233" s="5"/>
      <c r="W233" s="1"/>
      <c r="X233" s="1"/>
      <c r="Y233" s="1"/>
      <c r="Z233" s="1"/>
      <c r="AA233" s="1"/>
      <c r="AB233" s="1"/>
    </row>
    <row r="234" spans="1:28" s="4" customFormat="1" ht="20.100000000000001" customHeight="1" x14ac:dyDescent="0.25">
      <c r="A234" s="1"/>
      <c r="B234" s="60"/>
      <c r="C234" s="14"/>
      <c r="D234" s="14"/>
      <c r="E234" s="43"/>
      <c r="F234" s="65"/>
      <c r="G234" s="14"/>
      <c r="H234" s="14"/>
      <c r="I234" s="9"/>
      <c r="J234" s="58"/>
      <c r="K234" s="35"/>
      <c r="L234" s="14"/>
      <c r="N234" s="9"/>
      <c r="O234" s="14"/>
      <c r="P234" s="27"/>
      <c r="Q234" s="12"/>
      <c r="R234" s="31"/>
      <c r="S234" s="69"/>
      <c r="T234" s="1"/>
      <c r="U234" s="1"/>
      <c r="V234" s="5"/>
      <c r="W234" s="1"/>
      <c r="X234" s="1"/>
      <c r="Y234" s="1"/>
      <c r="Z234" s="1"/>
      <c r="AA234" s="1"/>
      <c r="AB234" s="1"/>
    </row>
    <row r="235" spans="1:28" s="4" customFormat="1" ht="20.100000000000001" customHeight="1" x14ac:dyDescent="0.25">
      <c r="A235" s="1"/>
      <c r="B235" s="60"/>
      <c r="C235" s="14"/>
      <c r="D235" s="14"/>
      <c r="E235" s="43"/>
      <c r="F235" s="65"/>
      <c r="G235" s="14"/>
      <c r="H235" s="14"/>
      <c r="I235" s="9"/>
      <c r="J235" s="58"/>
      <c r="K235" s="35"/>
      <c r="L235" s="14"/>
      <c r="N235" s="9"/>
      <c r="O235" s="14"/>
      <c r="P235" s="27"/>
      <c r="Q235" s="12"/>
      <c r="R235" s="31"/>
      <c r="S235" s="69"/>
      <c r="T235" s="1"/>
      <c r="U235" s="1"/>
      <c r="V235" s="5"/>
      <c r="W235" s="1"/>
      <c r="X235" s="1"/>
      <c r="Y235" s="1"/>
      <c r="Z235" s="1"/>
      <c r="AA235" s="1"/>
      <c r="AB235" s="1"/>
    </row>
    <row r="236" spans="1:28" s="4" customFormat="1" ht="20.100000000000001" customHeight="1" x14ac:dyDescent="0.25">
      <c r="A236" s="1"/>
      <c r="B236" s="60"/>
      <c r="C236" s="14"/>
      <c r="D236" s="14"/>
      <c r="E236" s="43"/>
      <c r="F236" s="65"/>
      <c r="G236" s="14"/>
      <c r="H236" s="14"/>
      <c r="I236" s="9"/>
      <c r="J236" s="58"/>
      <c r="K236" s="35"/>
      <c r="L236" s="14"/>
      <c r="N236" s="9"/>
      <c r="O236" s="14"/>
      <c r="P236" s="27"/>
      <c r="Q236" s="12"/>
      <c r="R236" s="31"/>
      <c r="S236" s="69"/>
      <c r="T236" s="1"/>
      <c r="U236" s="1"/>
      <c r="V236" s="5"/>
      <c r="W236" s="1"/>
      <c r="X236" s="1"/>
      <c r="Y236" s="1"/>
      <c r="Z236" s="1"/>
      <c r="AA236" s="1"/>
      <c r="AB236" s="1"/>
    </row>
    <row r="237" spans="1:28" s="4" customFormat="1" ht="20.100000000000001" customHeight="1" x14ac:dyDescent="0.25">
      <c r="A237" s="1"/>
      <c r="B237" s="60"/>
      <c r="C237" s="14"/>
      <c r="D237" s="14"/>
      <c r="E237" s="43"/>
      <c r="F237" s="65"/>
      <c r="G237" s="14"/>
      <c r="H237" s="14"/>
      <c r="I237" s="9"/>
      <c r="J237" s="58"/>
      <c r="K237" s="35"/>
      <c r="L237" s="14"/>
      <c r="N237" s="9"/>
      <c r="O237" s="14"/>
      <c r="P237" s="27"/>
      <c r="Q237" s="12"/>
      <c r="R237" s="31"/>
      <c r="S237" s="69"/>
      <c r="T237" s="1"/>
      <c r="U237" s="1"/>
      <c r="V237" s="5"/>
      <c r="W237" s="1"/>
      <c r="X237" s="1"/>
      <c r="Y237" s="1"/>
      <c r="Z237" s="1"/>
      <c r="AA237" s="1"/>
      <c r="AB237" s="1"/>
    </row>
    <row r="238" spans="1:28" s="4" customFormat="1" ht="20.100000000000001" customHeight="1" x14ac:dyDescent="0.25">
      <c r="A238" s="1"/>
      <c r="B238" s="60"/>
      <c r="C238" s="14"/>
      <c r="D238" s="14"/>
      <c r="E238" s="43"/>
      <c r="F238" s="65"/>
      <c r="G238" s="14"/>
      <c r="H238" s="14"/>
      <c r="I238" s="9"/>
      <c r="J238" s="58"/>
      <c r="K238" s="35"/>
      <c r="L238" s="14"/>
      <c r="N238" s="9"/>
      <c r="O238" s="14"/>
      <c r="P238" s="27"/>
      <c r="Q238" s="12"/>
      <c r="R238" s="31"/>
      <c r="S238" s="69"/>
      <c r="T238" s="1"/>
      <c r="U238" s="1"/>
      <c r="V238" s="5"/>
      <c r="W238" s="1"/>
      <c r="X238" s="1"/>
      <c r="Y238" s="1"/>
      <c r="Z238" s="1"/>
      <c r="AA238" s="1"/>
      <c r="AB238" s="1"/>
    </row>
    <row r="239" spans="1:28" s="4" customFormat="1" ht="20.100000000000001" customHeight="1" x14ac:dyDescent="0.25">
      <c r="A239" s="1"/>
      <c r="B239" s="60"/>
      <c r="C239" s="14"/>
      <c r="D239" s="14"/>
      <c r="E239" s="43"/>
      <c r="F239" s="65"/>
      <c r="G239" s="14"/>
      <c r="H239" s="14"/>
      <c r="I239" s="9"/>
      <c r="J239" s="60"/>
      <c r="K239" s="35"/>
      <c r="L239" s="14"/>
      <c r="N239" s="9"/>
      <c r="O239" s="14"/>
      <c r="P239" s="182"/>
      <c r="Q239" s="49"/>
      <c r="R239" s="48"/>
      <c r="S239" s="69"/>
      <c r="T239" s="1"/>
      <c r="U239" s="1"/>
      <c r="V239" s="5"/>
      <c r="W239" s="1"/>
      <c r="X239" s="1"/>
      <c r="Y239" s="1"/>
      <c r="Z239" s="1"/>
      <c r="AA239" s="1"/>
      <c r="AB239" s="1"/>
    </row>
    <row r="240" spans="1:28" s="4" customFormat="1" ht="20.100000000000001" customHeight="1" x14ac:dyDescent="0.25">
      <c r="A240" s="1"/>
      <c r="B240" s="60"/>
      <c r="C240" s="14"/>
      <c r="D240" s="14"/>
      <c r="E240" s="43"/>
      <c r="F240" s="65"/>
      <c r="G240" s="14"/>
      <c r="H240" s="14"/>
      <c r="I240" s="9"/>
      <c r="J240" s="60"/>
      <c r="K240" s="35"/>
      <c r="L240" s="14"/>
      <c r="N240" s="9"/>
      <c r="O240" s="14"/>
      <c r="P240" s="182"/>
      <c r="Q240" s="49"/>
      <c r="R240" s="48"/>
      <c r="S240" s="69"/>
      <c r="T240" s="1"/>
      <c r="U240" s="1"/>
      <c r="V240" s="5"/>
      <c r="W240" s="1"/>
      <c r="X240" s="1"/>
      <c r="Y240" s="1"/>
      <c r="Z240" s="1"/>
      <c r="AA240" s="1"/>
      <c r="AB240" s="1"/>
    </row>
    <row r="241" spans="1:28" s="4" customFormat="1" ht="20.100000000000001" customHeight="1" x14ac:dyDescent="0.25">
      <c r="A241" s="1"/>
      <c r="B241" s="60"/>
      <c r="C241" s="14"/>
      <c r="D241" s="14"/>
      <c r="E241" s="43"/>
      <c r="F241" s="65"/>
      <c r="G241" s="14"/>
      <c r="H241" s="14"/>
      <c r="I241" s="9"/>
      <c r="J241" s="60"/>
      <c r="K241" s="35"/>
      <c r="L241" s="14"/>
      <c r="N241" s="9"/>
      <c r="O241" s="14"/>
      <c r="P241" s="182"/>
      <c r="Q241" s="49"/>
      <c r="R241" s="48"/>
      <c r="S241" s="69"/>
      <c r="T241" s="1"/>
      <c r="U241" s="1"/>
      <c r="V241" s="5"/>
      <c r="W241" s="1"/>
      <c r="X241" s="1"/>
      <c r="Y241" s="1"/>
      <c r="Z241" s="1"/>
      <c r="AA241" s="1"/>
      <c r="AB241" s="1"/>
    </row>
    <row r="242" spans="1:28" s="4" customFormat="1" ht="20.100000000000001" customHeight="1" x14ac:dyDescent="0.25">
      <c r="A242" s="1"/>
      <c r="B242" s="60"/>
      <c r="C242" s="14"/>
      <c r="D242" s="14"/>
      <c r="E242" s="43"/>
      <c r="F242" s="65"/>
      <c r="G242" s="14"/>
      <c r="H242" s="14"/>
      <c r="I242" s="9"/>
      <c r="J242" s="60"/>
      <c r="K242" s="35"/>
      <c r="L242" s="14"/>
      <c r="N242" s="9"/>
      <c r="O242" s="14"/>
      <c r="P242" s="182"/>
      <c r="Q242" s="49"/>
      <c r="R242" s="48"/>
      <c r="S242" s="69"/>
      <c r="T242" s="1"/>
      <c r="U242" s="1"/>
      <c r="V242" s="5"/>
      <c r="W242" s="1"/>
      <c r="X242" s="1"/>
      <c r="Y242" s="1"/>
      <c r="Z242" s="1"/>
      <c r="AA242" s="1"/>
      <c r="AB242" s="1"/>
    </row>
    <row r="243" spans="1:28" s="4" customFormat="1" ht="20.100000000000001" customHeight="1" x14ac:dyDescent="0.25">
      <c r="A243" s="1"/>
      <c r="B243" s="60"/>
      <c r="C243" s="14"/>
      <c r="D243" s="14"/>
      <c r="E243" s="43"/>
      <c r="F243" s="65"/>
      <c r="G243" s="14"/>
      <c r="H243" s="14"/>
      <c r="I243" s="9"/>
      <c r="J243" s="60"/>
      <c r="K243" s="35"/>
      <c r="L243" s="14"/>
      <c r="N243" s="9"/>
      <c r="O243" s="14"/>
      <c r="P243" s="182"/>
      <c r="Q243" s="49"/>
      <c r="R243" s="48"/>
      <c r="S243" s="69"/>
      <c r="T243" s="1"/>
      <c r="U243" s="1"/>
      <c r="V243" s="5"/>
      <c r="W243" s="1"/>
      <c r="X243" s="1"/>
      <c r="Y243" s="1"/>
      <c r="Z243" s="1"/>
      <c r="AA243" s="1"/>
      <c r="AB243" s="1"/>
    </row>
    <row r="244" spans="1:28" s="4" customFormat="1" ht="20.100000000000001" customHeight="1" x14ac:dyDescent="0.25">
      <c r="A244" s="1"/>
      <c r="B244" s="60"/>
      <c r="C244" s="14"/>
      <c r="D244" s="14"/>
      <c r="E244" s="43"/>
      <c r="F244" s="65"/>
      <c r="G244" s="14"/>
      <c r="H244" s="14"/>
      <c r="I244" s="9"/>
      <c r="J244" s="60"/>
      <c r="K244" s="35"/>
      <c r="L244" s="14"/>
      <c r="N244" s="9"/>
      <c r="O244" s="14"/>
      <c r="P244" s="182"/>
      <c r="Q244" s="49"/>
      <c r="R244" s="48"/>
      <c r="S244" s="69"/>
      <c r="T244" s="1"/>
      <c r="U244" s="1"/>
      <c r="V244" s="5"/>
      <c r="W244" s="1"/>
      <c r="X244" s="1"/>
      <c r="Y244" s="1"/>
      <c r="Z244" s="1"/>
      <c r="AA244" s="1"/>
      <c r="AB244" s="1"/>
    </row>
    <row r="245" spans="1:28" s="4" customFormat="1" ht="20.100000000000001" customHeight="1" x14ac:dyDescent="0.25">
      <c r="A245" s="1"/>
      <c r="B245" s="60"/>
      <c r="C245" s="14"/>
      <c r="D245" s="14"/>
      <c r="E245" s="43"/>
      <c r="F245" s="65"/>
      <c r="G245" s="14"/>
      <c r="H245" s="14"/>
      <c r="I245" s="9"/>
      <c r="J245" s="60"/>
      <c r="K245" s="35"/>
      <c r="L245" s="14"/>
      <c r="N245" s="9"/>
      <c r="O245" s="14"/>
      <c r="P245" s="182"/>
      <c r="Q245" s="49"/>
      <c r="R245" s="48"/>
      <c r="S245" s="69"/>
      <c r="T245" s="1"/>
      <c r="U245" s="1"/>
      <c r="V245" s="5"/>
      <c r="W245" s="1"/>
      <c r="X245" s="1"/>
      <c r="Y245" s="1"/>
      <c r="Z245" s="1"/>
      <c r="AA245" s="1"/>
      <c r="AB245" s="1"/>
    </row>
    <row r="246" spans="1:28" s="4" customFormat="1" ht="20.100000000000001" customHeight="1" x14ac:dyDescent="0.25">
      <c r="A246" s="1"/>
      <c r="B246" s="60"/>
      <c r="C246" s="14"/>
      <c r="D246" s="14"/>
      <c r="E246" s="43"/>
      <c r="F246" s="65"/>
      <c r="G246" s="14"/>
      <c r="H246" s="14"/>
      <c r="I246" s="9"/>
      <c r="J246" s="60"/>
      <c r="K246" s="35"/>
      <c r="L246" s="14"/>
      <c r="N246" s="9"/>
      <c r="O246" s="14"/>
      <c r="P246" s="182"/>
      <c r="Q246" s="49"/>
      <c r="R246" s="48"/>
      <c r="S246" s="69"/>
      <c r="T246" s="1"/>
      <c r="U246" s="1"/>
      <c r="V246" s="5"/>
      <c r="W246" s="1"/>
      <c r="X246" s="1"/>
      <c r="Y246" s="1"/>
      <c r="Z246" s="1"/>
      <c r="AA246" s="1"/>
      <c r="AB246" s="1"/>
    </row>
    <row r="247" spans="1:28" s="4" customFormat="1" ht="20.100000000000001" customHeight="1" x14ac:dyDescent="0.25">
      <c r="A247" s="1"/>
      <c r="B247" s="60"/>
      <c r="C247" s="14"/>
      <c r="D247" s="14"/>
      <c r="E247" s="43"/>
      <c r="F247" s="65"/>
      <c r="G247" s="14"/>
      <c r="H247" s="14"/>
      <c r="I247" s="9"/>
      <c r="J247" s="60"/>
      <c r="K247" s="35"/>
      <c r="L247" s="14"/>
      <c r="N247" s="9"/>
      <c r="O247" s="14"/>
      <c r="P247" s="182"/>
      <c r="Q247" s="49"/>
      <c r="R247" s="48"/>
      <c r="S247" s="69"/>
      <c r="T247" s="1"/>
      <c r="U247" s="1"/>
      <c r="V247" s="5"/>
      <c r="W247" s="1"/>
      <c r="X247" s="1"/>
      <c r="Y247" s="1"/>
      <c r="Z247" s="1"/>
      <c r="AA247" s="1"/>
      <c r="AB247" s="1"/>
    </row>
    <row r="248" spans="1:28" s="4" customFormat="1" ht="20.100000000000001" customHeight="1" x14ac:dyDescent="0.25">
      <c r="A248" s="1"/>
      <c r="B248" s="60"/>
      <c r="C248" s="14"/>
      <c r="D248" s="14"/>
      <c r="E248" s="43"/>
      <c r="F248" s="65"/>
      <c r="G248" s="14"/>
      <c r="H248" s="14"/>
      <c r="I248" s="9"/>
      <c r="J248" s="60"/>
      <c r="K248" s="35"/>
      <c r="L248" s="14"/>
      <c r="N248" s="9"/>
      <c r="O248" s="14"/>
      <c r="P248" s="182"/>
      <c r="Q248" s="49"/>
      <c r="R248" s="48"/>
      <c r="S248" s="69"/>
      <c r="T248" s="1"/>
      <c r="U248" s="1"/>
      <c r="V248" s="5"/>
      <c r="W248" s="1"/>
      <c r="X248" s="1"/>
      <c r="Y248" s="1"/>
      <c r="Z248" s="1"/>
      <c r="AA248" s="1"/>
      <c r="AB248" s="1"/>
    </row>
    <row r="249" spans="1:28" s="4" customFormat="1" ht="20.100000000000001" customHeight="1" x14ac:dyDescent="0.25">
      <c r="A249" s="1"/>
      <c r="B249" s="60"/>
      <c r="C249" s="14"/>
      <c r="D249" s="14"/>
      <c r="E249" s="43"/>
      <c r="F249" s="65"/>
      <c r="G249" s="14"/>
      <c r="H249" s="14"/>
      <c r="I249" s="9"/>
      <c r="J249" s="60"/>
      <c r="K249" s="35"/>
      <c r="L249" s="14"/>
      <c r="N249" s="9"/>
      <c r="O249" s="14"/>
      <c r="P249" s="182"/>
      <c r="Q249" s="49"/>
      <c r="R249" s="48"/>
      <c r="S249" s="69"/>
      <c r="T249" s="1"/>
      <c r="U249" s="1"/>
      <c r="V249" s="5"/>
      <c r="W249" s="1"/>
      <c r="X249" s="1"/>
      <c r="Y249" s="1"/>
      <c r="Z249" s="1"/>
      <c r="AA249" s="1"/>
      <c r="AB249" s="1"/>
    </row>
    <row r="250" spans="1:28" s="4" customFormat="1" ht="20.100000000000001" customHeight="1" x14ac:dyDescent="0.25">
      <c r="A250" s="1"/>
      <c r="B250" s="60"/>
      <c r="C250" s="14"/>
      <c r="D250" s="14"/>
      <c r="E250" s="43"/>
      <c r="F250" s="65"/>
      <c r="G250" s="14"/>
      <c r="H250" s="14"/>
      <c r="I250" s="9"/>
      <c r="J250" s="60"/>
      <c r="K250" s="35"/>
      <c r="L250" s="14"/>
      <c r="N250" s="9"/>
      <c r="O250" s="14"/>
      <c r="P250" s="182"/>
      <c r="Q250" s="49"/>
      <c r="R250" s="48"/>
      <c r="S250" s="69"/>
      <c r="T250" s="1"/>
      <c r="U250" s="1"/>
      <c r="V250" s="5"/>
      <c r="W250" s="1"/>
      <c r="X250" s="1"/>
      <c r="Y250" s="1"/>
      <c r="Z250" s="1"/>
      <c r="AA250" s="1"/>
      <c r="AB250" s="1"/>
    </row>
    <row r="251" spans="1:28" s="4" customFormat="1" ht="20.100000000000001" customHeight="1" x14ac:dyDescent="0.25">
      <c r="A251" s="1"/>
      <c r="B251" s="60"/>
      <c r="C251" s="14"/>
      <c r="D251" s="14"/>
      <c r="E251" s="43"/>
      <c r="F251" s="65"/>
      <c r="G251" s="14"/>
      <c r="H251" s="14"/>
      <c r="I251" s="9"/>
      <c r="J251" s="60"/>
      <c r="K251" s="35"/>
      <c r="L251" s="14"/>
      <c r="N251" s="9"/>
      <c r="O251" s="14"/>
      <c r="P251" s="182"/>
      <c r="Q251" s="49"/>
      <c r="R251" s="48"/>
      <c r="S251" s="69"/>
      <c r="T251" s="1"/>
      <c r="U251" s="1"/>
      <c r="V251" s="5"/>
      <c r="W251" s="1"/>
      <c r="X251" s="1"/>
      <c r="Y251" s="1"/>
      <c r="Z251" s="1"/>
      <c r="AA251" s="1"/>
      <c r="AB251" s="1"/>
    </row>
    <row r="252" spans="1:28" s="4" customFormat="1" ht="20.100000000000001" customHeight="1" x14ac:dyDescent="0.25">
      <c r="A252" s="1"/>
      <c r="B252" s="60"/>
      <c r="C252" s="14"/>
      <c r="D252" s="14"/>
      <c r="E252" s="43"/>
      <c r="F252" s="65"/>
      <c r="G252" s="14"/>
      <c r="H252" s="14"/>
      <c r="I252" s="9"/>
      <c r="J252" s="60"/>
      <c r="K252" s="35"/>
      <c r="L252" s="14"/>
      <c r="N252" s="9"/>
      <c r="O252" s="14"/>
      <c r="P252" s="182"/>
      <c r="Q252" s="49"/>
      <c r="R252" s="48"/>
      <c r="S252" s="69"/>
      <c r="T252" s="1"/>
      <c r="U252" s="1"/>
      <c r="V252" s="5"/>
      <c r="W252" s="1"/>
      <c r="X252" s="1"/>
      <c r="Y252" s="1"/>
      <c r="Z252" s="1"/>
      <c r="AA252" s="1"/>
      <c r="AB252" s="1"/>
    </row>
    <row r="253" spans="1:28" s="4" customFormat="1" ht="20.100000000000001" customHeight="1" x14ac:dyDescent="0.25">
      <c r="A253" s="1"/>
      <c r="B253" s="60"/>
      <c r="C253" s="14"/>
      <c r="D253" s="14"/>
      <c r="E253" s="43"/>
      <c r="F253" s="65"/>
      <c r="G253" s="14"/>
      <c r="H253" s="14"/>
      <c r="I253" s="9"/>
      <c r="J253" s="60"/>
      <c r="K253" s="35"/>
      <c r="L253" s="14"/>
      <c r="N253" s="9"/>
      <c r="O253" s="14"/>
      <c r="P253" s="182"/>
      <c r="Q253" s="49"/>
      <c r="R253" s="48"/>
      <c r="S253" s="69"/>
      <c r="T253" s="1"/>
      <c r="U253" s="1"/>
      <c r="V253" s="5"/>
      <c r="W253" s="1"/>
      <c r="X253" s="1"/>
      <c r="Y253" s="1"/>
      <c r="Z253" s="1"/>
      <c r="AA253" s="1"/>
      <c r="AB253" s="1"/>
    </row>
    <row r="254" spans="1:28" s="4" customFormat="1" ht="20.100000000000001" customHeight="1" x14ac:dyDescent="0.25">
      <c r="A254" s="1"/>
      <c r="B254" s="60"/>
      <c r="C254" s="14"/>
      <c r="D254" s="14"/>
      <c r="E254" s="43"/>
      <c r="F254" s="65"/>
      <c r="G254" s="14"/>
      <c r="H254" s="14"/>
      <c r="I254" s="9"/>
      <c r="J254" s="60"/>
      <c r="K254" s="35"/>
      <c r="L254" s="14"/>
      <c r="N254" s="9"/>
      <c r="O254" s="14"/>
      <c r="P254" s="182"/>
      <c r="Q254" s="49"/>
      <c r="R254" s="48"/>
      <c r="S254" s="69"/>
      <c r="T254" s="1"/>
      <c r="U254" s="1"/>
      <c r="V254" s="5"/>
      <c r="W254" s="1"/>
      <c r="X254" s="1"/>
      <c r="Y254" s="1"/>
      <c r="Z254" s="1"/>
      <c r="AA254" s="1"/>
      <c r="AB254" s="1"/>
    </row>
    <row r="255" spans="1:28" s="4" customFormat="1" ht="20.100000000000001" customHeight="1" x14ac:dyDescent="0.25">
      <c r="A255" s="1"/>
      <c r="B255" s="60"/>
      <c r="C255" s="14"/>
      <c r="D255" s="14"/>
      <c r="E255" s="43"/>
      <c r="F255" s="65"/>
      <c r="G255" s="14"/>
      <c r="H255" s="14"/>
      <c r="I255" s="9"/>
      <c r="J255" s="60"/>
      <c r="K255" s="35"/>
      <c r="L255" s="14"/>
      <c r="N255" s="9"/>
      <c r="O255" s="14"/>
      <c r="P255" s="182"/>
      <c r="Q255" s="49"/>
      <c r="R255" s="48"/>
      <c r="S255" s="69"/>
      <c r="T255" s="1"/>
      <c r="U255" s="1"/>
      <c r="V255" s="5"/>
      <c r="W255" s="1"/>
      <c r="X255" s="1"/>
      <c r="Y255" s="1"/>
      <c r="Z255" s="1"/>
      <c r="AA255" s="1"/>
      <c r="AB255" s="1"/>
    </row>
    <row r="256" spans="1:28" s="4" customFormat="1" ht="20.100000000000001" customHeight="1" x14ac:dyDescent="0.25">
      <c r="A256" s="1"/>
      <c r="B256" s="60"/>
      <c r="C256" s="14"/>
      <c r="D256" s="14"/>
      <c r="E256" s="43"/>
      <c r="F256" s="65"/>
      <c r="G256" s="14"/>
      <c r="H256" s="14"/>
      <c r="I256" s="9"/>
      <c r="J256" s="60"/>
      <c r="K256" s="35"/>
      <c r="L256" s="14"/>
      <c r="N256" s="9"/>
      <c r="O256" s="14"/>
      <c r="P256" s="182"/>
      <c r="Q256" s="49"/>
      <c r="R256" s="48"/>
      <c r="S256" s="69"/>
      <c r="T256" s="1"/>
      <c r="U256" s="1"/>
      <c r="V256" s="5"/>
      <c r="W256" s="1"/>
      <c r="X256" s="1"/>
      <c r="Y256" s="1"/>
      <c r="Z256" s="1"/>
      <c r="AA256" s="1"/>
      <c r="AB256" s="1"/>
    </row>
    <row r="257" spans="1:28" s="4" customFormat="1" ht="20.100000000000001" customHeight="1" x14ac:dyDescent="0.25">
      <c r="A257" s="1"/>
      <c r="B257" s="60"/>
      <c r="C257" s="14"/>
      <c r="D257" s="14"/>
      <c r="E257" s="43"/>
      <c r="F257" s="65"/>
      <c r="G257" s="14"/>
      <c r="H257" s="14"/>
      <c r="I257" s="9"/>
      <c r="J257" s="60"/>
      <c r="K257" s="35"/>
      <c r="L257" s="14"/>
      <c r="N257" s="9"/>
      <c r="O257" s="14"/>
      <c r="P257" s="182"/>
      <c r="Q257" s="49"/>
      <c r="R257" s="48"/>
      <c r="S257" s="69"/>
      <c r="T257" s="1"/>
      <c r="U257" s="1"/>
      <c r="V257" s="5"/>
      <c r="W257" s="1"/>
      <c r="X257" s="1"/>
      <c r="Y257" s="1"/>
      <c r="Z257" s="1"/>
      <c r="AA257" s="1"/>
      <c r="AB257" s="1"/>
    </row>
    <row r="258" spans="1:28" s="4" customFormat="1" ht="20.100000000000001" customHeight="1" x14ac:dyDescent="0.25">
      <c r="A258" s="1"/>
      <c r="B258" s="60"/>
      <c r="C258" s="14"/>
      <c r="D258" s="14"/>
      <c r="E258" s="43"/>
      <c r="F258" s="65"/>
      <c r="G258" s="14"/>
      <c r="H258" s="14"/>
      <c r="I258" s="9"/>
      <c r="J258" s="60"/>
      <c r="K258" s="35"/>
      <c r="L258" s="14"/>
      <c r="N258" s="9"/>
      <c r="O258" s="14"/>
      <c r="P258" s="182"/>
      <c r="Q258" s="49"/>
      <c r="R258" s="48"/>
      <c r="S258" s="69"/>
      <c r="T258" s="1"/>
      <c r="U258" s="1"/>
      <c r="V258" s="5"/>
      <c r="W258" s="1"/>
      <c r="X258" s="1"/>
      <c r="Y258" s="1"/>
      <c r="Z258" s="1"/>
      <c r="AA258" s="1"/>
      <c r="AB258" s="1"/>
    </row>
    <row r="259" spans="1:28" s="4" customFormat="1" ht="20.100000000000001" customHeight="1" x14ac:dyDescent="0.25">
      <c r="A259" s="1"/>
      <c r="B259" s="60"/>
      <c r="C259" s="14"/>
      <c r="D259" s="14"/>
      <c r="E259" s="43"/>
      <c r="F259" s="65"/>
      <c r="G259" s="14"/>
      <c r="H259" s="14"/>
      <c r="I259" s="9"/>
      <c r="J259" s="60"/>
      <c r="K259" s="35"/>
      <c r="L259" s="14"/>
      <c r="N259" s="9"/>
      <c r="O259" s="14"/>
      <c r="P259" s="182"/>
      <c r="Q259" s="49"/>
      <c r="R259" s="48"/>
      <c r="S259" s="69"/>
      <c r="T259" s="1"/>
      <c r="U259" s="1"/>
      <c r="V259" s="5"/>
      <c r="W259" s="1"/>
      <c r="X259" s="1"/>
      <c r="Y259" s="1"/>
      <c r="Z259" s="1"/>
      <c r="AA259" s="1"/>
      <c r="AB259" s="1"/>
    </row>
    <row r="260" spans="1:28" s="4" customFormat="1" ht="20.100000000000001" customHeight="1" x14ac:dyDescent="0.25">
      <c r="A260" s="1"/>
      <c r="B260" s="60"/>
      <c r="C260" s="14"/>
      <c r="D260" s="14"/>
      <c r="E260" s="43"/>
      <c r="F260" s="65"/>
      <c r="G260" s="14"/>
      <c r="H260" s="14"/>
      <c r="I260" s="9"/>
      <c r="J260" s="60"/>
      <c r="K260" s="35"/>
      <c r="L260" s="14"/>
      <c r="N260" s="9"/>
      <c r="O260" s="14"/>
      <c r="P260" s="182"/>
      <c r="Q260" s="49"/>
      <c r="R260" s="48"/>
      <c r="S260" s="69"/>
      <c r="T260" s="1"/>
      <c r="U260" s="1"/>
      <c r="V260" s="5"/>
      <c r="W260" s="1"/>
      <c r="X260" s="1"/>
      <c r="Y260" s="1"/>
      <c r="Z260" s="1"/>
      <c r="AA260" s="1"/>
      <c r="AB260" s="1"/>
    </row>
    <row r="261" spans="1:28" s="4" customFormat="1" ht="20.100000000000001" customHeight="1" x14ac:dyDescent="0.25">
      <c r="A261" s="1"/>
      <c r="B261" s="60"/>
      <c r="C261" s="14"/>
      <c r="D261" s="14"/>
      <c r="E261" s="43"/>
      <c r="F261" s="65"/>
      <c r="G261" s="14"/>
      <c r="H261" s="14"/>
      <c r="I261" s="9"/>
      <c r="J261" s="60"/>
      <c r="K261" s="35"/>
      <c r="L261" s="14"/>
      <c r="N261" s="9"/>
      <c r="O261" s="14"/>
      <c r="P261" s="182"/>
      <c r="Q261" s="49"/>
      <c r="R261" s="48"/>
      <c r="S261" s="69"/>
      <c r="T261" s="1"/>
      <c r="U261" s="1"/>
      <c r="V261" s="5"/>
      <c r="W261" s="1"/>
      <c r="X261" s="1"/>
      <c r="Y261" s="1"/>
      <c r="Z261" s="1"/>
      <c r="AA261" s="1"/>
      <c r="AB261" s="1"/>
    </row>
    <row r="262" spans="1:28" s="4" customFormat="1" ht="20.100000000000001" customHeight="1" x14ac:dyDescent="0.25">
      <c r="A262" s="1"/>
      <c r="B262" s="60"/>
      <c r="C262" s="14"/>
      <c r="D262" s="14"/>
      <c r="E262" s="43"/>
      <c r="F262" s="65"/>
      <c r="G262" s="14"/>
      <c r="H262" s="14"/>
      <c r="I262" s="9"/>
      <c r="J262" s="60"/>
      <c r="K262" s="35"/>
      <c r="L262" s="14"/>
      <c r="N262" s="9"/>
      <c r="O262" s="14"/>
      <c r="P262" s="182"/>
      <c r="Q262" s="49"/>
      <c r="R262" s="48"/>
      <c r="S262" s="69"/>
      <c r="T262" s="1"/>
      <c r="U262" s="1"/>
      <c r="V262" s="5"/>
      <c r="W262" s="1"/>
      <c r="X262" s="1"/>
      <c r="Y262" s="1"/>
      <c r="Z262" s="1"/>
      <c r="AA262" s="1"/>
      <c r="AB262" s="1"/>
    </row>
    <row r="263" spans="1:28" s="4" customFormat="1" ht="20.100000000000001" customHeight="1" x14ac:dyDescent="0.25">
      <c r="A263" s="1"/>
      <c r="B263" s="60"/>
      <c r="C263" s="14"/>
      <c r="D263" s="14"/>
      <c r="E263" s="43"/>
      <c r="F263" s="65"/>
      <c r="G263" s="14"/>
      <c r="H263" s="14"/>
      <c r="I263" s="9"/>
      <c r="J263" s="60"/>
      <c r="K263" s="35"/>
      <c r="L263" s="14"/>
      <c r="N263" s="9"/>
      <c r="O263" s="14"/>
      <c r="P263" s="182"/>
      <c r="Q263" s="49"/>
      <c r="R263" s="48"/>
      <c r="S263" s="69"/>
      <c r="T263" s="1"/>
      <c r="U263" s="1"/>
      <c r="V263" s="5"/>
      <c r="W263" s="1"/>
      <c r="X263" s="1"/>
      <c r="Y263" s="1"/>
      <c r="Z263" s="1"/>
      <c r="AA263" s="1"/>
      <c r="AB263" s="1"/>
    </row>
    <row r="264" spans="1:28" s="4" customFormat="1" ht="20.100000000000001" customHeight="1" x14ac:dyDescent="0.25">
      <c r="A264" s="1"/>
      <c r="B264" s="60"/>
      <c r="C264" s="14"/>
      <c r="D264" s="14"/>
      <c r="E264" s="43"/>
      <c r="F264" s="65"/>
      <c r="G264" s="14"/>
      <c r="H264" s="14"/>
      <c r="I264" s="9"/>
      <c r="J264" s="60"/>
      <c r="K264" s="35"/>
      <c r="L264" s="14"/>
      <c r="N264" s="9"/>
      <c r="O264" s="14"/>
      <c r="P264" s="182"/>
      <c r="Q264" s="49"/>
      <c r="R264" s="48"/>
      <c r="S264" s="69"/>
      <c r="T264" s="1"/>
      <c r="U264" s="1"/>
      <c r="V264" s="5"/>
      <c r="W264" s="1"/>
      <c r="X264" s="1"/>
      <c r="Y264" s="1"/>
      <c r="Z264" s="1"/>
      <c r="AA264" s="1"/>
      <c r="AB264" s="1"/>
    </row>
    <row r="265" spans="1:28" s="4" customFormat="1" ht="20.100000000000001" customHeight="1" x14ac:dyDescent="0.25">
      <c r="A265" s="1"/>
      <c r="B265" s="60"/>
      <c r="C265" s="14"/>
      <c r="D265" s="14"/>
      <c r="E265" s="43"/>
      <c r="F265" s="65"/>
      <c r="G265" s="14"/>
      <c r="H265" s="14"/>
      <c r="I265" s="9"/>
      <c r="J265" s="60"/>
      <c r="K265" s="35"/>
      <c r="L265" s="14"/>
      <c r="N265" s="9"/>
      <c r="O265" s="14"/>
      <c r="P265" s="182"/>
      <c r="Q265" s="49"/>
      <c r="R265" s="48"/>
      <c r="S265" s="69"/>
      <c r="T265" s="1"/>
      <c r="U265" s="1"/>
      <c r="V265" s="5"/>
      <c r="W265" s="1"/>
      <c r="X265" s="1"/>
      <c r="Y265" s="1"/>
      <c r="Z265" s="1"/>
      <c r="AA265" s="1"/>
      <c r="AB265" s="1"/>
    </row>
    <row r="266" spans="1:28" s="4" customFormat="1" ht="20.100000000000001" customHeight="1" x14ac:dyDescent="0.25">
      <c r="A266" s="1"/>
      <c r="B266" s="60"/>
      <c r="C266" s="14"/>
      <c r="D266" s="14"/>
      <c r="E266" s="43"/>
      <c r="F266" s="65"/>
      <c r="G266" s="14"/>
      <c r="H266" s="14"/>
      <c r="I266" s="9"/>
      <c r="J266" s="60"/>
      <c r="K266" s="35"/>
      <c r="L266" s="14"/>
      <c r="N266" s="9"/>
      <c r="O266" s="14"/>
      <c r="P266" s="182"/>
      <c r="Q266" s="49"/>
      <c r="R266" s="48"/>
      <c r="S266" s="69"/>
      <c r="T266" s="1"/>
      <c r="U266" s="1"/>
      <c r="V266" s="5"/>
      <c r="W266" s="1"/>
      <c r="X266" s="1"/>
      <c r="Y266" s="1"/>
      <c r="Z266" s="1"/>
      <c r="AA266" s="1"/>
      <c r="AB266" s="1"/>
    </row>
    <row r="267" spans="1:28" s="4" customFormat="1" ht="20.100000000000001" customHeight="1" x14ac:dyDescent="0.25">
      <c r="A267" s="1"/>
      <c r="B267" s="60"/>
      <c r="C267" s="14"/>
      <c r="D267" s="14"/>
      <c r="E267" s="43"/>
      <c r="F267" s="65"/>
      <c r="G267" s="14"/>
      <c r="H267" s="14"/>
      <c r="I267" s="9"/>
      <c r="J267" s="60"/>
      <c r="K267" s="35"/>
      <c r="L267" s="14"/>
      <c r="N267" s="9"/>
      <c r="O267" s="14"/>
      <c r="P267" s="182"/>
      <c r="Q267" s="49"/>
      <c r="R267" s="48"/>
      <c r="S267" s="69"/>
      <c r="T267" s="1"/>
      <c r="U267" s="1"/>
      <c r="V267" s="5"/>
      <c r="W267" s="1"/>
      <c r="X267" s="1"/>
      <c r="Y267" s="1"/>
      <c r="Z267" s="1"/>
      <c r="AA267" s="1"/>
      <c r="AB267" s="1"/>
    </row>
    <row r="268" spans="1:28" s="4" customFormat="1" ht="20.100000000000001" customHeight="1" x14ac:dyDescent="0.25">
      <c r="A268" s="1"/>
      <c r="B268" s="60"/>
      <c r="C268" s="14"/>
      <c r="D268" s="14"/>
      <c r="E268" s="43"/>
      <c r="F268" s="65"/>
      <c r="G268" s="14"/>
      <c r="H268" s="14"/>
      <c r="I268" s="9"/>
      <c r="J268" s="60"/>
      <c r="K268" s="35"/>
      <c r="L268" s="14"/>
      <c r="N268" s="9"/>
      <c r="O268" s="14"/>
      <c r="P268" s="182"/>
      <c r="Q268" s="49"/>
      <c r="R268" s="48"/>
      <c r="S268" s="69"/>
      <c r="T268" s="1"/>
      <c r="U268" s="1"/>
      <c r="V268" s="5"/>
      <c r="W268" s="1"/>
      <c r="X268" s="1"/>
      <c r="Y268" s="1"/>
      <c r="Z268" s="1"/>
      <c r="AA268" s="1"/>
      <c r="AB268" s="1"/>
    </row>
    <row r="269" spans="1:28" s="4" customFormat="1" ht="20.100000000000001" customHeight="1" x14ac:dyDescent="0.25">
      <c r="A269" s="1"/>
      <c r="B269" s="60"/>
      <c r="C269" s="14"/>
      <c r="D269" s="14"/>
      <c r="E269" s="43"/>
      <c r="F269" s="65"/>
      <c r="G269" s="14"/>
      <c r="H269" s="14"/>
      <c r="I269" s="9"/>
      <c r="J269" s="60"/>
      <c r="K269" s="35"/>
      <c r="L269" s="14"/>
      <c r="N269" s="9"/>
      <c r="O269" s="14"/>
      <c r="P269" s="182"/>
      <c r="Q269" s="49"/>
      <c r="R269" s="48"/>
      <c r="S269" s="69"/>
      <c r="T269" s="1"/>
      <c r="U269" s="1"/>
      <c r="V269" s="5"/>
      <c r="W269" s="1"/>
      <c r="X269" s="1"/>
      <c r="Y269" s="1"/>
      <c r="Z269" s="1"/>
      <c r="AA269" s="1"/>
      <c r="AB269" s="1"/>
    </row>
    <row r="270" spans="1:28" s="4" customFormat="1" ht="20.100000000000001" customHeight="1" x14ac:dyDescent="0.25">
      <c r="A270" s="1"/>
      <c r="B270" s="60"/>
      <c r="C270" s="14"/>
      <c r="D270" s="14"/>
      <c r="E270" s="43"/>
      <c r="F270" s="65"/>
      <c r="G270" s="14"/>
      <c r="H270" s="14"/>
      <c r="I270" s="9"/>
      <c r="J270" s="60"/>
      <c r="K270" s="35"/>
      <c r="L270" s="14"/>
      <c r="N270" s="9"/>
      <c r="O270" s="14"/>
      <c r="P270" s="182"/>
      <c r="Q270" s="49"/>
      <c r="R270" s="48"/>
      <c r="S270" s="69"/>
      <c r="T270" s="1"/>
      <c r="U270" s="1"/>
      <c r="V270" s="5"/>
      <c r="W270" s="1"/>
      <c r="X270" s="1"/>
      <c r="Y270" s="1"/>
      <c r="Z270" s="1"/>
      <c r="AA270" s="1"/>
      <c r="AB270" s="1"/>
    </row>
    <row r="271" spans="1:28" s="4" customFormat="1" ht="20.100000000000001" customHeight="1" x14ac:dyDescent="0.25">
      <c r="A271" s="1"/>
      <c r="B271" s="60"/>
      <c r="C271" s="14"/>
      <c r="D271" s="14"/>
      <c r="E271" s="43"/>
      <c r="F271" s="65"/>
      <c r="G271" s="14"/>
      <c r="H271" s="14"/>
      <c r="I271" s="9"/>
      <c r="J271" s="60"/>
      <c r="K271" s="35"/>
      <c r="L271" s="14"/>
      <c r="N271" s="9"/>
      <c r="O271" s="14"/>
      <c r="P271" s="182"/>
      <c r="Q271" s="49"/>
      <c r="R271" s="48"/>
      <c r="S271" s="69"/>
      <c r="T271" s="1"/>
      <c r="U271" s="1"/>
      <c r="V271" s="5"/>
      <c r="W271" s="1"/>
      <c r="X271" s="1"/>
      <c r="Y271" s="1"/>
      <c r="Z271" s="1"/>
      <c r="AA271" s="1"/>
      <c r="AB271" s="1"/>
    </row>
    <row r="272" spans="1:28" s="4" customFormat="1" ht="20.100000000000001" customHeight="1" x14ac:dyDescent="0.25">
      <c r="A272" s="1"/>
      <c r="B272" s="60"/>
      <c r="C272" s="14"/>
      <c r="D272" s="14"/>
      <c r="E272" s="43"/>
      <c r="F272" s="65"/>
      <c r="G272" s="14"/>
      <c r="H272" s="14"/>
      <c r="I272" s="9"/>
      <c r="J272" s="60"/>
      <c r="K272" s="35"/>
      <c r="L272" s="14"/>
      <c r="N272" s="9"/>
      <c r="O272" s="14"/>
      <c r="P272" s="182"/>
      <c r="Q272" s="49"/>
      <c r="R272" s="48"/>
      <c r="S272" s="69"/>
      <c r="T272" s="1"/>
      <c r="U272" s="1"/>
      <c r="V272" s="5"/>
      <c r="W272" s="1"/>
      <c r="X272" s="1"/>
      <c r="Y272" s="1"/>
      <c r="Z272" s="1"/>
      <c r="AA272" s="1"/>
      <c r="AB272" s="1"/>
    </row>
    <row r="273" spans="1:28" s="4" customFormat="1" ht="20.100000000000001" customHeight="1" x14ac:dyDescent="0.25">
      <c r="A273" s="1"/>
      <c r="B273" s="60"/>
      <c r="C273" s="14"/>
      <c r="D273" s="14"/>
      <c r="E273" s="43"/>
      <c r="F273" s="65"/>
      <c r="G273" s="14"/>
      <c r="H273" s="14"/>
      <c r="I273" s="9"/>
      <c r="J273" s="60"/>
      <c r="K273" s="35"/>
      <c r="L273" s="14"/>
      <c r="N273" s="9"/>
      <c r="O273" s="14"/>
      <c r="P273" s="182"/>
      <c r="Q273" s="49"/>
      <c r="R273" s="48"/>
      <c r="S273" s="69"/>
      <c r="T273" s="1"/>
      <c r="U273" s="1"/>
      <c r="V273" s="5"/>
      <c r="W273" s="1"/>
      <c r="X273" s="1"/>
      <c r="Y273" s="1"/>
      <c r="Z273" s="1"/>
      <c r="AA273" s="1"/>
      <c r="AB273" s="1"/>
    </row>
    <row r="274" spans="1:28" s="4" customFormat="1" ht="20.100000000000001" customHeight="1" x14ac:dyDescent="0.25">
      <c r="A274" s="1"/>
      <c r="B274" s="60"/>
      <c r="C274" s="14"/>
      <c r="D274" s="14"/>
      <c r="E274" s="43"/>
      <c r="F274" s="65"/>
      <c r="G274" s="14"/>
      <c r="H274" s="14"/>
      <c r="I274" s="9"/>
      <c r="J274" s="60"/>
      <c r="K274" s="35"/>
      <c r="L274" s="14"/>
      <c r="N274" s="9"/>
      <c r="O274" s="14"/>
      <c r="P274" s="182"/>
      <c r="Q274" s="49"/>
      <c r="R274" s="48"/>
      <c r="S274" s="69"/>
      <c r="T274" s="1"/>
      <c r="U274" s="1"/>
      <c r="V274" s="5"/>
      <c r="W274" s="1"/>
      <c r="X274" s="1"/>
      <c r="Y274" s="1"/>
      <c r="Z274" s="1"/>
      <c r="AA274" s="1"/>
      <c r="AB274" s="1"/>
    </row>
    <row r="275" spans="1:28" s="4" customFormat="1" ht="20.100000000000001" customHeight="1" x14ac:dyDescent="0.25">
      <c r="A275" s="1"/>
      <c r="B275" s="60"/>
      <c r="C275" s="14"/>
      <c r="D275" s="14"/>
      <c r="E275" s="43"/>
      <c r="F275" s="65"/>
      <c r="G275" s="14"/>
      <c r="H275" s="14"/>
      <c r="I275" s="9"/>
      <c r="J275" s="60"/>
      <c r="K275" s="35"/>
      <c r="L275" s="14"/>
      <c r="N275" s="9"/>
      <c r="O275" s="14"/>
      <c r="P275" s="182"/>
      <c r="Q275" s="49"/>
      <c r="R275" s="48"/>
      <c r="S275" s="69"/>
      <c r="T275" s="1"/>
      <c r="U275" s="1"/>
      <c r="V275" s="5"/>
      <c r="W275" s="1"/>
      <c r="X275" s="1"/>
      <c r="Y275" s="1"/>
      <c r="Z275" s="1"/>
      <c r="AA275" s="1"/>
      <c r="AB275" s="1"/>
    </row>
    <row r="276" spans="1:28" s="4" customFormat="1" ht="20.100000000000001" customHeight="1" x14ac:dyDescent="0.25">
      <c r="A276" s="1"/>
      <c r="B276" s="60"/>
      <c r="C276" s="14"/>
      <c r="D276" s="14"/>
      <c r="E276" s="43"/>
      <c r="F276" s="65"/>
      <c r="G276" s="14"/>
      <c r="H276" s="14"/>
      <c r="I276" s="9"/>
      <c r="J276" s="60"/>
      <c r="K276" s="35"/>
      <c r="L276" s="14"/>
      <c r="N276" s="9"/>
      <c r="O276" s="14"/>
      <c r="P276" s="182"/>
      <c r="Q276" s="49"/>
      <c r="R276" s="48"/>
      <c r="S276" s="69"/>
      <c r="T276" s="1"/>
      <c r="U276" s="1"/>
      <c r="V276" s="5"/>
      <c r="W276" s="1"/>
      <c r="X276" s="1"/>
      <c r="Y276" s="1"/>
      <c r="Z276" s="1"/>
      <c r="AA276" s="1"/>
      <c r="AB276" s="1"/>
    </row>
    <row r="277" spans="1:28" s="4" customFormat="1" ht="20.100000000000001" customHeight="1" x14ac:dyDescent="0.25">
      <c r="A277" s="1"/>
      <c r="B277" s="60"/>
      <c r="C277" s="14"/>
      <c r="D277" s="14"/>
      <c r="E277" s="43"/>
      <c r="F277" s="65"/>
      <c r="G277" s="14"/>
      <c r="H277" s="14"/>
      <c r="I277" s="9"/>
      <c r="J277" s="60"/>
      <c r="K277" s="35"/>
      <c r="L277" s="14"/>
      <c r="N277" s="9"/>
      <c r="O277" s="14"/>
      <c r="P277" s="182"/>
      <c r="Q277" s="49"/>
      <c r="R277" s="48"/>
      <c r="S277" s="69"/>
      <c r="T277" s="1"/>
      <c r="U277" s="1"/>
      <c r="V277" s="5"/>
      <c r="W277" s="1"/>
      <c r="X277" s="1"/>
      <c r="Y277" s="1"/>
      <c r="Z277" s="1"/>
      <c r="AA277" s="1"/>
      <c r="AB277" s="1"/>
    </row>
    <row r="278" spans="1:28" s="4" customFormat="1" ht="20.100000000000001" customHeight="1" x14ac:dyDescent="0.25">
      <c r="A278" s="1"/>
      <c r="B278" s="60"/>
      <c r="C278" s="14"/>
      <c r="D278" s="14"/>
      <c r="E278" s="43"/>
      <c r="F278" s="65"/>
      <c r="G278" s="14"/>
      <c r="H278" s="14"/>
      <c r="I278" s="9"/>
      <c r="J278" s="60"/>
      <c r="K278" s="35"/>
      <c r="L278" s="14"/>
      <c r="N278" s="9"/>
      <c r="O278" s="14"/>
      <c r="P278" s="182"/>
      <c r="Q278" s="49"/>
      <c r="R278" s="48"/>
      <c r="S278" s="69"/>
      <c r="T278" s="1"/>
      <c r="U278" s="1"/>
      <c r="V278" s="5"/>
      <c r="W278" s="1"/>
      <c r="X278" s="1"/>
      <c r="Y278" s="1"/>
      <c r="Z278" s="1"/>
      <c r="AA278" s="1"/>
      <c r="AB278" s="1"/>
    </row>
    <row r="279" spans="1:28" s="4" customFormat="1" ht="20.100000000000001" customHeight="1" x14ac:dyDescent="0.25">
      <c r="A279" s="1"/>
      <c r="B279" s="60"/>
      <c r="C279" s="14"/>
      <c r="D279" s="14"/>
      <c r="E279" s="43"/>
      <c r="F279" s="65"/>
      <c r="G279" s="14"/>
      <c r="H279" s="14"/>
      <c r="I279" s="9"/>
      <c r="J279" s="60"/>
      <c r="K279" s="35"/>
      <c r="L279" s="14"/>
      <c r="N279" s="9"/>
      <c r="O279" s="14"/>
      <c r="P279" s="182"/>
      <c r="Q279" s="49"/>
      <c r="R279" s="48"/>
      <c r="S279" s="69"/>
      <c r="T279" s="1"/>
      <c r="U279" s="1"/>
      <c r="V279" s="5"/>
      <c r="W279" s="1"/>
      <c r="X279" s="1"/>
      <c r="Y279" s="1"/>
      <c r="Z279" s="1"/>
      <c r="AA279" s="1"/>
      <c r="AB279" s="1"/>
    </row>
    <row r="280" spans="1:28" s="4" customFormat="1" ht="20.100000000000001" customHeight="1" x14ac:dyDescent="0.25">
      <c r="A280" s="1"/>
      <c r="B280" s="60"/>
      <c r="C280" s="14"/>
      <c r="D280" s="14"/>
      <c r="E280" s="43"/>
      <c r="F280" s="65"/>
      <c r="G280" s="14"/>
      <c r="H280" s="14"/>
      <c r="I280" s="9"/>
      <c r="J280" s="60"/>
      <c r="K280" s="35"/>
      <c r="L280" s="14"/>
      <c r="N280" s="9"/>
      <c r="O280" s="14"/>
      <c r="P280" s="182"/>
      <c r="Q280" s="49"/>
      <c r="R280" s="48"/>
      <c r="S280" s="69"/>
      <c r="T280" s="1"/>
      <c r="U280" s="1"/>
      <c r="V280" s="5"/>
      <c r="W280" s="1"/>
      <c r="X280" s="1"/>
      <c r="Y280" s="1"/>
      <c r="Z280" s="1"/>
      <c r="AA280" s="1"/>
      <c r="AB280" s="1"/>
    </row>
    <row r="281" spans="1:28" s="4" customFormat="1" ht="20.100000000000001" customHeight="1" x14ac:dyDescent="0.25">
      <c r="A281" s="1"/>
      <c r="B281" s="60"/>
      <c r="C281" s="14"/>
      <c r="D281" s="14"/>
      <c r="E281" s="43"/>
      <c r="F281" s="65"/>
      <c r="G281" s="14"/>
      <c r="H281" s="14"/>
      <c r="I281" s="9"/>
      <c r="J281" s="60"/>
      <c r="K281" s="35"/>
      <c r="L281" s="14"/>
      <c r="N281" s="9"/>
      <c r="O281" s="14"/>
      <c r="P281" s="182"/>
      <c r="Q281" s="49"/>
      <c r="R281" s="48"/>
      <c r="S281" s="69"/>
      <c r="T281" s="1"/>
      <c r="U281" s="1"/>
      <c r="V281" s="5"/>
      <c r="W281" s="1"/>
      <c r="X281" s="1"/>
      <c r="Y281" s="1"/>
      <c r="Z281" s="1"/>
      <c r="AA281" s="1"/>
      <c r="AB281" s="1"/>
    </row>
    <row r="282" spans="1:28" s="4" customFormat="1" ht="20.100000000000001" customHeight="1" x14ac:dyDescent="0.25">
      <c r="A282" s="1"/>
      <c r="B282" s="60"/>
      <c r="C282" s="14"/>
      <c r="D282" s="14"/>
      <c r="E282" s="43"/>
      <c r="F282" s="65"/>
      <c r="G282" s="14"/>
      <c r="H282" s="14"/>
      <c r="I282" s="9"/>
      <c r="J282" s="60"/>
      <c r="K282" s="35"/>
      <c r="L282" s="14"/>
      <c r="N282" s="9"/>
      <c r="O282" s="14"/>
      <c r="P282" s="182"/>
      <c r="Q282" s="49"/>
      <c r="R282" s="48"/>
      <c r="S282" s="69"/>
      <c r="T282" s="1"/>
      <c r="U282" s="1"/>
      <c r="V282" s="5"/>
      <c r="W282" s="1"/>
      <c r="X282" s="1"/>
      <c r="Y282" s="1"/>
      <c r="Z282" s="1"/>
      <c r="AA282" s="1"/>
      <c r="AB282" s="1"/>
    </row>
    <row r="283" spans="1:28" s="4" customFormat="1" ht="20.100000000000001" customHeight="1" x14ac:dyDescent="0.25">
      <c r="A283" s="1"/>
      <c r="B283" s="60"/>
      <c r="C283" s="14"/>
      <c r="D283" s="14"/>
      <c r="E283" s="43"/>
      <c r="F283" s="65"/>
      <c r="G283" s="14"/>
      <c r="H283" s="14"/>
      <c r="I283" s="9"/>
      <c r="J283" s="60"/>
      <c r="K283" s="35"/>
      <c r="L283" s="14"/>
      <c r="N283" s="9"/>
      <c r="O283" s="14"/>
      <c r="P283" s="182"/>
      <c r="Q283" s="49"/>
      <c r="R283" s="48"/>
      <c r="S283" s="69"/>
      <c r="T283" s="1"/>
      <c r="U283" s="1"/>
      <c r="V283" s="5"/>
      <c r="W283" s="1"/>
      <c r="X283" s="1"/>
      <c r="Y283" s="1"/>
      <c r="Z283" s="1"/>
      <c r="AA283" s="1"/>
      <c r="AB283" s="1"/>
    </row>
    <row r="284" spans="1:28" s="4" customFormat="1" ht="20.100000000000001" customHeight="1" x14ac:dyDescent="0.25">
      <c r="A284" s="1"/>
      <c r="B284" s="60"/>
      <c r="C284" s="14"/>
      <c r="D284" s="14"/>
      <c r="E284" s="43"/>
      <c r="F284" s="65"/>
      <c r="G284" s="14"/>
      <c r="H284" s="14"/>
      <c r="I284" s="9"/>
      <c r="J284" s="60"/>
      <c r="K284" s="35"/>
      <c r="L284" s="14"/>
      <c r="N284" s="9"/>
      <c r="O284" s="14"/>
      <c r="P284" s="182"/>
      <c r="Q284" s="49"/>
      <c r="R284" s="48"/>
      <c r="S284" s="69"/>
      <c r="T284" s="1"/>
      <c r="U284" s="1"/>
      <c r="V284" s="5"/>
      <c r="W284" s="1"/>
      <c r="X284" s="1"/>
      <c r="Y284" s="1"/>
      <c r="Z284" s="1"/>
      <c r="AA284" s="1"/>
      <c r="AB284" s="1"/>
    </row>
    <row r="285" spans="1:28" s="4" customFormat="1" ht="20.100000000000001" customHeight="1" x14ac:dyDescent="0.25">
      <c r="A285" s="1"/>
      <c r="B285" s="60"/>
      <c r="C285" s="14"/>
      <c r="D285" s="14"/>
      <c r="E285" s="43"/>
      <c r="F285" s="65"/>
      <c r="G285" s="14"/>
      <c r="H285" s="14"/>
      <c r="I285" s="9"/>
      <c r="J285" s="60"/>
      <c r="K285" s="35"/>
      <c r="L285" s="14"/>
      <c r="N285" s="9"/>
      <c r="O285" s="14"/>
      <c r="P285" s="182"/>
      <c r="Q285" s="49"/>
      <c r="R285" s="48"/>
      <c r="S285" s="69"/>
      <c r="T285" s="1"/>
      <c r="U285" s="1"/>
      <c r="V285" s="5"/>
      <c r="W285" s="1"/>
      <c r="X285" s="1"/>
      <c r="Y285" s="1"/>
      <c r="Z285" s="1"/>
      <c r="AA285" s="1"/>
      <c r="AB285" s="1"/>
    </row>
    <row r="286" spans="1:28" s="4" customFormat="1" ht="20.100000000000001" customHeight="1" x14ac:dyDescent="0.25">
      <c r="A286" s="1"/>
      <c r="B286" s="60"/>
      <c r="C286" s="14"/>
      <c r="D286" s="14"/>
      <c r="E286" s="43"/>
      <c r="F286" s="65"/>
      <c r="G286" s="14"/>
      <c r="H286" s="14"/>
      <c r="I286" s="9"/>
      <c r="J286" s="60"/>
      <c r="K286" s="35"/>
      <c r="L286" s="14"/>
      <c r="N286" s="9"/>
      <c r="O286" s="14"/>
      <c r="P286" s="182"/>
      <c r="Q286" s="49"/>
      <c r="R286" s="48"/>
      <c r="S286" s="69"/>
      <c r="T286" s="1"/>
      <c r="U286" s="1"/>
      <c r="V286" s="5"/>
      <c r="W286" s="1"/>
      <c r="X286" s="1"/>
      <c r="Y286" s="1"/>
      <c r="Z286" s="1"/>
      <c r="AA286" s="1"/>
      <c r="AB286" s="1"/>
    </row>
    <row r="287" spans="1:28" s="4" customFormat="1" ht="20.100000000000001" customHeight="1" x14ac:dyDescent="0.25">
      <c r="A287" s="1"/>
      <c r="B287" s="60"/>
      <c r="C287" s="14"/>
      <c r="D287" s="14"/>
      <c r="E287" s="43"/>
      <c r="F287" s="65"/>
      <c r="G287" s="14"/>
      <c r="H287" s="14"/>
      <c r="I287" s="9"/>
      <c r="J287" s="60"/>
      <c r="K287" s="35"/>
      <c r="L287" s="14"/>
      <c r="N287" s="9"/>
      <c r="O287" s="14"/>
      <c r="P287" s="182"/>
      <c r="Q287" s="49"/>
      <c r="R287" s="48"/>
      <c r="S287" s="69"/>
      <c r="T287" s="1"/>
      <c r="U287" s="1"/>
      <c r="V287" s="5"/>
      <c r="W287" s="1"/>
      <c r="X287" s="1"/>
      <c r="Y287" s="1"/>
      <c r="Z287" s="1"/>
      <c r="AA287" s="1"/>
      <c r="AB287" s="1"/>
    </row>
    <row r="288" spans="1:28" s="4" customFormat="1" ht="20.100000000000001" customHeight="1" x14ac:dyDescent="0.25">
      <c r="A288" s="1"/>
      <c r="B288" s="60"/>
      <c r="C288" s="14"/>
      <c r="D288" s="14"/>
      <c r="E288" s="43"/>
      <c r="F288" s="65"/>
      <c r="G288" s="14"/>
      <c r="H288" s="14"/>
      <c r="I288" s="9"/>
      <c r="J288" s="60"/>
      <c r="K288" s="35"/>
      <c r="L288" s="14"/>
      <c r="N288" s="9"/>
      <c r="O288" s="14"/>
      <c r="P288" s="182"/>
      <c r="Q288" s="49"/>
      <c r="R288" s="48"/>
      <c r="S288" s="69"/>
      <c r="T288" s="1"/>
      <c r="U288" s="1"/>
      <c r="V288" s="5"/>
      <c r="W288" s="1"/>
      <c r="X288" s="1"/>
      <c r="Y288" s="1"/>
      <c r="Z288" s="1"/>
      <c r="AA288" s="1"/>
      <c r="AB288" s="1"/>
    </row>
    <row r="289" spans="1:28" s="4" customFormat="1" ht="20.100000000000001" customHeight="1" x14ac:dyDescent="0.25">
      <c r="A289" s="1"/>
      <c r="B289" s="60"/>
      <c r="C289" s="14"/>
      <c r="D289" s="14"/>
      <c r="E289" s="43"/>
      <c r="F289" s="65"/>
      <c r="G289" s="14"/>
      <c r="H289" s="14"/>
      <c r="I289" s="9"/>
      <c r="J289" s="60"/>
      <c r="K289" s="35"/>
      <c r="L289" s="14"/>
      <c r="N289" s="9"/>
      <c r="O289" s="14"/>
      <c r="P289" s="182"/>
      <c r="Q289" s="49"/>
      <c r="R289" s="48"/>
      <c r="S289" s="69"/>
      <c r="T289" s="1"/>
      <c r="U289" s="1"/>
      <c r="V289" s="5"/>
      <c r="W289" s="1"/>
      <c r="X289" s="1"/>
      <c r="Y289" s="1"/>
      <c r="Z289" s="1"/>
      <c r="AA289" s="1"/>
      <c r="AB289" s="1"/>
    </row>
    <row r="290" spans="1:28" s="4" customFormat="1" ht="20.100000000000001" customHeight="1" x14ac:dyDescent="0.25">
      <c r="A290" s="1"/>
      <c r="B290" s="60"/>
      <c r="C290" s="14"/>
      <c r="D290" s="14"/>
      <c r="E290" s="43"/>
      <c r="F290" s="65"/>
      <c r="G290" s="14"/>
      <c r="H290" s="14"/>
      <c r="I290" s="9"/>
      <c r="J290" s="60"/>
      <c r="K290" s="35"/>
      <c r="L290" s="14"/>
      <c r="N290" s="9"/>
      <c r="O290" s="14"/>
      <c r="P290" s="182"/>
      <c r="Q290" s="49"/>
      <c r="R290" s="48"/>
      <c r="S290" s="69"/>
      <c r="T290" s="1"/>
      <c r="U290" s="1"/>
      <c r="V290" s="5"/>
      <c r="W290" s="1"/>
      <c r="X290" s="1"/>
      <c r="Y290" s="1"/>
      <c r="Z290" s="1"/>
      <c r="AA290" s="1"/>
      <c r="AB290" s="1"/>
    </row>
    <row r="291" spans="1:28" s="4" customFormat="1" ht="20.100000000000001" customHeight="1" x14ac:dyDescent="0.25">
      <c r="A291" s="1"/>
      <c r="B291" s="60"/>
      <c r="C291" s="14"/>
      <c r="D291" s="14"/>
      <c r="E291" s="43"/>
      <c r="F291" s="65"/>
      <c r="G291" s="14"/>
      <c r="H291" s="14"/>
      <c r="I291" s="9"/>
      <c r="J291" s="60"/>
      <c r="K291" s="35"/>
      <c r="L291" s="14"/>
      <c r="N291" s="9"/>
      <c r="O291" s="14"/>
      <c r="P291" s="182"/>
      <c r="Q291" s="49"/>
      <c r="R291" s="48"/>
      <c r="S291" s="69"/>
      <c r="T291" s="1"/>
      <c r="U291" s="1"/>
      <c r="V291" s="5"/>
      <c r="W291" s="1"/>
      <c r="X291" s="1"/>
      <c r="Y291" s="1"/>
      <c r="Z291" s="1"/>
      <c r="AA291" s="1"/>
      <c r="AB291" s="1"/>
    </row>
    <row r="292" spans="1:28" s="4" customFormat="1" ht="20.100000000000001" customHeight="1" x14ac:dyDescent="0.25">
      <c r="A292" s="1"/>
      <c r="B292" s="60"/>
      <c r="C292" s="14"/>
      <c r="D292" s="14"/>
      <c r="E292" s="43"/>
      <c r="F292" s="65"/>
      <c r="G292" s="14"/>
      <c r="H292" s="14"/>
      <c r="I292" s="9"/>
      <c r="J292" s="60"/>
      <c r="K292" s="35"/>
      <c r="L292" s="14"/>
      <c r="N292" s="9"/>
      <c r="O292" s="14"/>
      <c r="P292" s="182"/>
      <c r="Q292" s="49"/>
      <c r="R292" s="48"/>
      <c r="S292" s="69"/>
      <c r="T292" s="1"/>
      <c r="U292" s="1"/>
      <c r="V292" s="5"/>
      <c r="W292" s="1"/>
      <c r="X292" s="1"/>
      <c r="Y292" s="1"/>
      <c r="Z292" s="1"/>
      <c r="AA292" s="1"/>
      <c r="AB292" s="1"/>
    </row>
    <row r="293" spans="1:28" s="4" customFormat="1" ht="20.100000000000001" customHeight="1" x14ac:dyDescent="0.25">
      <c r="A293" s="1"/>
      <c r="B293" s="60"/>
      <c r="C293" s="14"/>
      <c r="D293" s="14"/>
      <c r="E293" s="43"/>
      <c r="F293" s="65"/>
      <c r="G293" s="14"/>
      <c r="H293" s="14"/>
      <c r="I293" s="9"/>
      <c r="J293" s="60"/>
      <c r="K293" s="35"/>
      <c r="L293" s="14"/>
      <c r="N293" s="9"/>
      <c r="O293" s="14"/>
      <c r="P293" s="182"/>
      <c r="Q293" s="49"/>
      <c r="R293" s="48"/>
      <c r="S293" s="69"/>
      <c r="T293" s="1"/>
      <c r="U293" s="1"/>
      <c r="V293" s="5"/>
      <c r="W293" s="1"/>
      <c r="X293" s="1"/>
      <c r="Y293" s="1"/>
      <c r="Z293" s="1"/>
      <c r="AA293" s="1"/>
      <c r="AB293" s="1"/>
    </row>
    <row r="294" spans="1:28" s="4" customFormat="1" ht="20.100000000000001" customHeight="1" x14ac:dyDescent="0.25">
      <c r="A294" s="1"/>
      <c r="B294" s="60"/>
      <c r="C294" s="14"/>
      <c r="D294" s="14"/>
      <c r="E294" s="43"/>
      <c r="F294" s="65"/>
      <c r="G294" s="14"/>
      <c r="H294" s="14"/>
      <c r="I294" s="9"/>
      <c r="J294" s="60"/>
      <c r="K294" s="35"/>
      <c r="L294" s="14"/>
      <c r="N294" s="9"/>
      <c r="O294" s="14"/>
      <c r="P294" s="182"/>
      <c r="Q294" s="49"/>
      <c r="R294" s="48"/>
      <c r="S294" s="69"/>
      <c r="T294" s="1"/>
      <c r="U294" s="1"/>
      <c r="V294" s="5"/>
      <c r="W294" s="1"/>
      <c r="X294" s="1"/>
      <c r="Y294" s="1"/>
      <c r="Z294" s="1"/>
      <c r="AA294" s="1"/>
      <c r="AB294" s="1"/>
    </row>
    <row r="295" spans="1:28" s="4" customFormat="1" ht="20.100000000000001" customHeight="1" x14ac:dyDescent="0.25">
      <c r="A295" s="1"/>
      <c r="B295" s="60"/>
      <c r="C295" s="14"/>
      <c r="D295" s="14"/>
      <c r="E295" s="43"/>
      <c r="F295" s="65"/>
      <c r="G295" s="14"/>
      <c r="H295" s="14"/>
      <c r="I295" s="9"/>
      <c r="J295" s="60"/>
      <c r="K295" s="35"/>
      <c r="L295" s="14"/>
      <c r="N295" s="9"/>
      <c r="O295" s="14"/>
      <c r="P295" s="182"/>
      <c r="Q295" s="49"/>
      <c r="R295" s="48"/>
      <c r="S295" s="69"/>
      <c r="T295" s="1"/>
      <c r="U295" s="1"/>
      <c r="V295" s="5"/>
      <c r="W295" s="1"/>
      <c r="X295" s="1"/>
      <c r="Y295" s="1"/>
      <c r="Z295" s="1"/>
      <c r="AA295" s="1"/>
      <c r="AB295" s="1"/>
    </row>
    <row r="296" spans="1:28" s="4" customFormat="1" ht="20.100000000000001" customHeight="1" x14ac:dyDescent="0.25">
      <c r="A296" s="1"/>
      <c r="B296" s="60"/>
      <c r="C296" s="14"/>
      <c r="D296" s="14"/>
      <c r="E296" s="43"/>
      <c r="F296" s="65"/>
      <c r="G296" s="14"/>
      <c r="H296" s="14"/>
      <c r="I296" s="9"/>
      <c r="J296" s="60"/>
      <c r="K296" s="35"/>
      <c r="L296" s="14"/>
      <c r="N296" s="9"/>
      <c r="O296" s="14"/>
      <c r="P296" s="182"/>
      <c r="Q296" s="49"/>
      <c r="R296" s="48"/>
      <c r="S296" s="69"/>
      <c r="T296" s="1"/>
      <c r="U296" s="1"/>
      <c r="V296" s="5"/>
      <c r="W296" s="1"/>
      <c r="X296" s="1"/>
      <c r="Y296" s="1"/>
      <c r="Z296" s="1"/>
      <c r="AA296" s="1"/>
      <c r="AB296" s="1"/>
    </row>
    <row r="297" spans="1:28" s="4" customFormat="1" ht="20.100000000000001" customHeight="1" x14ac:dyDescent="0.25">
      <c r="A297" s="1"/>
      <c r="B297" s="60"/>
      <c r="C297" s="14"/>
      <c r="D297" s="14"/>
      <c r="E297" s="43"/>
      <c r="F297" s="65"/>
      <c r="G297" s="14"/>
      <c r="H297" s="14"/>
      <c r="I297" s="9"/>
      <c r="J297" s="60"/>
      <c r="K297" s="35"/>
      <c r="L297" s="14"/>
      <c r="N297" s="9"/>
      <c r="O297" s="14"/>
      <c r="P297" s="182"/>
      <c r="Q297" s="49"/>
      <c r="R297" s="48"/>
      <c r="S297" s="69"/>
      <c r="T297" s="1"/>
      <c r="U297" s="1"/>
      <c r="V297" s="5"/>
      <c r="W297" s="1"/>
      <c r="X297" s="1"/>
      <c r="Y297" s="1"/>
      <c r="Z297" s="1"/>
      <c r="AA297" s="1"/>
      <c r="AB297" s="1"/>
    </row>
    <row r="298" spans="1:28" s="4" customFormat="1" ht="20.100000000000001" customHeight="1" x14ac:dyDescent="0.25">
      <c r="A298" s="1"/>
      <c r="B298" s="60"/>
      <c r="C298" s="14"/>
      <c r="D298" s="14"/>
      <c r="E298" s="43"/>
      <c r="F298" s="65"/>
      <c r="G298" s="14"/>
      <c r="H298" s="14"/>
      <c r="I298" s="9"/>
      <c r="J298" s="60"/>
      <c r="K298" s="35"/>
      <c r="L298" s="14"/>
      <c r="N298" s="9"/>
      <c r="O298" s="14"/>
      <c r="P298" s="182"/>
      <c r="Q298" s="49"/>
      <c r="R298" s="48"/>
      <c r="S298" s="69"/>
      <c r="T298" s="1"/>
      <c r="U298" s="1"/>
      <c r="V298" s="5"/>
      <c r="W298" s="1"/>
      <c r="X298" s="1"/>
      <c r="Y298" s="1"/>
      <c r="Z298" s="1"/>
      <c r="AA298" s="1"/>
      <c r="AB298" s="1"/>
    </row>
    <row r="299" spans="1:28" s="4" customFormat="1" ht="20.100000000000001" customHeight="1" x14ac:dyDescent="0.25">
      <c r="A299" s="1"/>
      <c r="B299" s="60"/>
      <c r="C299" s="14"/>
      <c r="D299" s="14"/>
      <c r="E299" s="43"/>
      <c r="F299" s="65"/>
      <c r="G299" s="14"/>
      <c r="H299" s="14"/>
      <c r="I299" s="9"/>
      <c r="J299" s="60"/>
      <c r="K299" s="35"/>
      <c r="L299" s="14"/>
      <c r="N299" s="9"/>
      <c r="O299" s="14"/>
      <c r="P299" s="182"/>
      <c r="Q299" s="49"/>
      <c r="R299" s="48"/>
      <c r="S299" s="69"/>
      <c r="T299" s="1"/>
      <c r="U299" s="1"/>
      <c r="V299" s="5"/>
      <c r="W299" s="1"/>
      <c r="X299" s="1"/>
      <c r="Y299" s="1"/>
      <c r="Z299" s="1"/>
      <c r="AA299" s="1"/>
      <c r="AB299" s="1"/>
    </row>
    <row r="300" spans="1:28" s="4" customFormat="1" ht="20.100000000000001" customHeight="1" x14ac:dyDescent="0.25">
      <c r="A300" s="1"/>
      <c r="B300" s="60"/>
      <c r="C300" s="14"/>
      <c r="D300" s="14"/>
      <c r="E300" s="43"/>
      <c r="F300" s="65"/>
      <c r="G300" s="14"/>
      <c r="H300" s="14"/>
      <c r="I300" s="9"/>
      <c r="J300" s="60"/>
      <c r="K300" s="35"/>
      <c r="L300" s="14"/>
      <c r="N300" s="9"/>
      <c r="O300" s="14"/>
      <c r="P300" s="182"/>
      <c r="Q300" s="49"/>
      <c r="R300" s="48"/>
      <c r="S300" s="69"/>
      <c r="T300" s="1"/>
      <c r="U300" s="1"/>
      <c r="V300" s="5"/>
      <c r="W300" s="1"/>
      <c r="X300" s="1"/>
      <c r="Y300" s="1"/>
      <c r="Z300" s="1"/>
      <c r="AA300" s="1"/>
      <c r="AB300" s="1"/>
    </row>
    <row r="301" spans="1:28" s="4" customFormat="1" ht="20.100000000000001" customHeight="1" x14ac:dyDescent="0.25">
      <c r="A301" s="1"/>
      <c r="B301" s="60"/>
      <c r="C301" s="14"/>
      <c r="D301" s="14"/>
      <c r="E301" s="43"/>
      <c r="F301" s="65"/>
      <c r="G301" s="14"/>
      <c r="H301" s="14"/>
      <c r="I301" s="9"/>
      <c r="J301" s="60"/>
      <c r="K301" s="35"/>
      <c r="L301" s="14"/>
      <c r="N301" s="9"/>
      <c r="O301" s="14"/>
      <c r="P301" s="182"/>
      <c r="Q301" s="49"/>
      <c r="R301" s="48"/>
      <c r="S301" s="69"/>
      <c r="T301" s="1"/>
      <c r="U301" s="1"/>
      <c r="V301" s="5"/>
      <c r="W301" s="1"/>
      <c r="X301" s="1"/>
      <c r="Y301" s="1"/>
      <c r="Z301" s="1"/>
      <c r="AA301" s="1"/>
      <c r="AB301" s="1"/>
    </row>
    <row r="302" spans="1:28" s="4" customFormat="1" ht="20.100000000000001" customHeight="1" x14ac:dyDescent="0.25">
      <c r="A302" s="1"/>
      <c r="B302" s="60"/>
      <c r="C302" s="14"/>
      <c r="D302" s="14"/>
      <c r="E302" s="43"/>
      <c r="F302" s="65"/>
      <c r="G302" s="14"/>
      <c r="H302" s="14"/>
      <c r="I302" s="9"/>
      <c r="J302" s="60"/>
      <c r="K302" s="35"/>
      <c r="L302" s="14"/>
      <c r="N302" s="9"/>
      <c r="O302" s="14"/>
      <c r="P302" s="182"/>
      <c r="Q302" s="49"/>
      <c r="R302" s="48"/>
      <c r="S302" s="69"/>
      <c r="T302" s="1"/>
      <c r="U302" s="1"/>
      <c r="V302" s="5"/>
      <c r="W302" s="1"/>
      <c r="X302" s="1"/>
      <c r="Y302" s="1"/>
      <c r="Z302" s="1"/>
      <c r="AA302" s="1"/>
      <c r="AB302" s="1"/>
    </row>
    <row r="303" spans="1:28" s="4" customFormat="1" ht="20.100000000000001" customHeight="1" x14ac:dyDescent="0.25">
      <c r="A303" s="1"/>
      <c r="B303" s="60"/>
      <c r="C303" s="14"/>
      <c r="D303" s="14"/>
      <c r="E303" s="43"/>
      <c r="F303" s="65"/>
      <c r="G303" s="14"/>
      <c r="H303" s="14"/>
      <c r="I303" s="9"/>
      <c r="J303" s="60"/>
      <c r="K303" s="35"/>
      <c r="L303" s="14"/>
      <c r="N303" s="9"/>
      <c r="O303" s="14"/>
      <c r="P303" s="182"/>
      <c r="Q303" s="49"/>
      <c r="R303" s="48"/>
      <c r="S303" s="69"/>
      <c r="T303" s="1"/>
      <c r="U303" s="1"/>
      <c r="V303" s="5"/>
      <c r="W303" s="1"/>
      <c r="X303" s="1"/>
      <c r="Y303" s="1"/>
      <c r="Z303" s="1"/>
      <c r="AA303" s="1"/>
      <c r="AB303" s="1"/>
    </row>
    <row r="304" spans="1:28" s="4" customFormat="1" ht="20.100000000000001" customHeight="1" x14ac:dyDescent="0.25">
      <c r="A304" s="1"/>
      <c r="B304" s="60"/>
      <c r="C304" s="14"/>
      <c r="D304" s="14"/>
      <c r="E304" s="43"/>
      <c r="F304" s="65"/>
      <c r="G304" s="14"/>
      <c r="H304" s="14"/>
      <c r="I304" s="9"/>
      <c r="J304" s="60"/>
      <c r="K304" s="35"/>
      <c r="L304" s="14"/>
      <c r="N304" s="9"/>
      <c r="O304" s="14"/>
      <c r="P304" s="182"/>
      <c r="Q304" s="49"/>
      <c r="R304" s="48"/>
      <c r="S304" s="69"/>
      <c r="T304" s="1"/>
      <c r="U304" s="1"/>
      <c r="V304" s="5"/>
      <c r="W304" s="1"/>
      <c r="X304" s="1"/>
      <c r="Y304" s="1"/>
      <c r="Z304" s="1"/>
      <c r="AA304" s="1"/>
      <c r="AB304" s="1"/>
    </row>
    <row r="305" spans="1:28" s="4" customFormat="1" ht="20.100000000000001" customHeight="1" x14ac:dyDescent="0.25">
      <c r="A305" s="1"/>
      <c r="B305" s="60"/>
      <c r="C305" s="14"/>
      <c r="D305" s="14"/>
      <c r="E305" s="43"/>
      <c r="F305" s="65"/>
      <c r="G305" s="14"/>
      <c r="H305" s="14"/>
      <c r="I305" s="9"/>
      <c r="J305" s="60"/>
      <c r="K305" s="35"/>
      <c r="L305" s="14"/>
      <c r="N305" s="9"/>
      <c r="O305" s="14"/>
      <c r="P305" s="182"/>
      <c r="Q305" s="49"/>
      <c r="R305" s="48"/>
      <c r="S305" s="69"/>
      <c r="T305" s="1"/>
      <c r="U305" s="1"/>
      <c r="V305" s="5"/>
      <c r="W305" s="1"/>
      <c r="X305" s="1"/>
      <c r="Y305" s="1"/>
      <c r="Z305" s="1"/>
      <c r="AA305" s="1"/>
      <c r="AB305" s="1"/>
    </row>
    <row r="306" spans="1:28" s="4" customFormat="1" ht="20.100000000000001" customHeight="1" x14ac:dyDescent="0.25">
      <c r="A306" s="1"/>
      <c r="B306" s="60"/>
      <c r="C306" s="14"/>
      <c r="D306" s="14"/>
      <c r="E306" s="43"/>
      <c r="F306" s="65"/>
      <c r="G306" s="14"/>
      <c r="H306" s="14"/>
      <c r="I306" s="9"/>
      <c r="J306" s="60"/>
      <c r="K306" s="35"/>
      <c r="L306" s="14"/>
      <c r="N306" s="9"/>
      <c r="O306" s="14"/>
      <c r="P306" s="182"/>
      <c r="Q306" s="49"/>
      <c r="R306" s="48"/>
      <c r="S306" s="69"/>
      <c r="T306" s="1"/>
      <c r="U306" s="1"/>
      <c r="V306" s="5"/>
      <c r="W306" s="1"/>
      <c r="X306" s="1"/>
      <c r="Y306" s="1"/>
      <c r="Z306" s="1"/>
      <c r="AA306" s="1"/>
      <c r="AB306" s="1"/>
    </row>
    <row r="307" spans="1:28" s="4" customFormat="1" ht="20.100000000000001" customHeight="1" x14ac:dyDescent="0.25">
      <c r="A307" s="1"/>
      <c r="B307" s="60"/>
      <c r="C307" s="14"/>
      <c r="D307" s="14"/>
      <c r="E307" s="43"/>
      <c r="F307" s="65"/>
      <c r="G307" s="14"/>
      <c r="H307" s="14"/>
      <c r="I307" s="9"/>
      <c r="J307" s="60"/>
      <c r="K307" s="35"/>
      <c r="L307" s="14"/>
      <c r="N307" s="9"/>
      <c r="O307" s="14"/>
      <c r="P307" s="182"/>
      <c r="Q307" s="49"/>
      <c r="R307" s="48"/>
      <c r="S307" s="69"/>
      <c r="T307" s="1"/>
      <c r="U307" s="1"/>
      <c r="V307" s="5"/>
      <c r="W307" s="1"/>
      <c r="X307" s="1"/>
      <c r="Y307" s="1"/>
      <c r="Z307" s="1"/>
      <c r="AA307" s="1"/>
      <c r="AB307" s="1"/>
    </row>
    <row r="308" spans="1:28" s="4" customFormat="1" ht="20.100000000000001" customHeight="1" x14ac:dyDescent="0.25">
      <c r="A308" s="1"/>
      <c r="B308" s="60"/>
      <c r="C308" s="14"/>
      <c r="D308" s="14"/>
      <c r="E308" s="43"/>
      <c r="F308" s="65"/>
      <c r="G308" s="14"/>
      <c r="H308" s="14"/>
      <c r="I308" s="9"/>
      <c r="J308" s="60"/>
      <c r="K308" s="35"/>
      <c r="L308" s="14"/>
      <c r="N308" s="9"/>
      <c r="O308" s="14"/>
      <c r="P308" s="182"/>
      <c r="Q308" s="49"/>
      <c r="R308" s="48"/>
      <c r="S308" s="69"/>
      <c r="T308" s="1"/>
      <c r="U308" s="1"/>
      <c r="V308" s="5"/>
      <c r="W308" s="1"/>
      <c r="X308" s="1"/>
      <c r="Y308" s="1"/>
      <c r="Z308" s="1"/>
      <c r="AA308" s="1"/>
      <c r="AB308" s="1"/>
    </row>
    <row r="309" spans="1:28" s="4" customFormat="1" ht="20.100000000000001" customHeight="1" x14ac:dyDescent="0.25">
      <c r="A309" s="1"/>
      <c r="B309" s="60"/>
      <c r="C309" s="14"/>
      <c r="D309" s="14"/>
      <c r="E309" s="43"/>
      <c r="F309" s="65"/>
      <c r="G309" s="14"/>
      <c r="H309" s="14"/>
      <c r="I309" s="9"/>
      <c r="J309" s="60"/>
      <c r="K309" s="35"/>
      <c r="L309" s="14"/>
      <c r="N309" s="9"/>
      <c r="O309" s="14"/>
      <c r="P309" s="182"/>
      <c r="Q309" s="49"/>
      <c r="R309" s="48"/>
      <c r="S309" s="69"/>
      <c r="T309" s="1"/>
      <c r="U309" s="1"/>
      <c r="V309" s="5"/>
      <c r="W309" s="1"/>
      <c r="X309" s="1"/>
      <c r="Y309" s="1"/>
      <c r="Z309" s="1"/>
      <c r="AA309" s="1"/>
      <c r="AB309" s="1"/>
    </row>
    <row r="310" spans="1:28" s="4" customFormat="1" ht="20.100000000000001" customHeight="1" x14ac:dyDescent="0.25">
      <c r="A310" s="1"/>
      <c r="B310" s="60"/>
      <c r="C310" s="14"/>
      <c r="D310" s="14"/>
      <c r="E310" s="43"/>
      <c r="F310" s="65"/>
      <c r="G310" s="14"/>
      <c r="H310" s="14"/>
      <c r="I310" s="9"/>
      <c r="J310" s="60"/>
      <c r="K310" s="35"/>
      <c r="L310" s="14"/>
      <c r="N310" s="9"/>
      <c r="O310" s="14"/>
      <c r="P310" s="182"/>
      <c r="Q310" s="49"/>
      <c r="R310" s="48"/>
      <c r="S310" s="69"/>
      <c r="T310" s="1"/>
      <c r="U310" s="1"/>
      <c r="V310" s="5"/>
      <c r="W310" s="1"/>
      <c r="X310" s="1"/>
      <c r="Y310" s="1"/>
      <c r="Z310" s="1"/>
      <c r="AA310" s="1"/>
      <c r="AB310" s="1"/>
    </row>
    <row r="311" spans="1:28" s="4" customFormat="1" ht="20.100000000000001" customHeight="1" x14ac:dyDescent="0.25">
      <c r="A311" s="1"/>
      <c r="B311" s="60"/>
      <c r="C311" s="14"/>
      <c r="D311" s="14"/>
      <c r="E311" s="43"/>
      <c r="F311" s="65"/>
      <c r="G311" s="14"/>
      <c r="H311" s="14"/>
      <c r="I311" s="9"/>
      <c r="J311" s="60"/>
      <c r="K311" s="35"/>
      <c r="L311" s="14"/>
      <c r="N311" s="9"/>
      <c r="O311" s="14"/>
      <c r="P311" s="182"/>
      <c r="Q311" s="49"/>
      <c r="R311" s="48"/>
      <c r="S311" s="69"/>
      <c r="T311" s="1"/>
      <c r="U311" s="1"/>
      <c r="V311" s="5"/>
      <c r="W311" s="1"/>
      <c r="X311" s="1"/>
      <c r="Y311" s="1"/>
      <c r="Z311" s="1"/>
      <c r="AA311" s="1"/>
      <c r="AB311" s="1"/>
    </row>
    <row r="312" spans="1:28" s="4" customFormat="1" ht="20.100000000000001" customHeight="1" x14ac:dyDescent="0.25">
      <c r="A312" s="1"/>
      <c r="B312" s="60"/>
      <c r="C312" s="14"/>
      <c r="D312" s="14"/>
      <c r="E312" s="43"/>
      <c r="F312" s="65"/>
      <c r="G312" s="14"/>
      <c r="H312" s="14"/>
      <c r="I312" s="9"/>
      <c r="J312" s="60"/>
      <c r="K312" s="35"/>
      <c r="L312" s="14"/>
      <c r="N312" s="9"/>
      <c r="O312" s="14"/>
      <c r="P312" s="182"/>
      <c r="Q312" s="49"/>
      <c r="R312" s="48"/>
      <c r="S312" s="69"/>
      <c r="T312" s="1"/>
      <c r="U312" s="1"/>
      <c r="V312" s="5"/>
      <c r="W312" s="1"/>
      <c r="X312" s="1"/>
      <c r="Y312" s="1"/>
      <c r="Z312" s="1"/>
      <c r="AA312" s="1"/>
      <c r="AB312" s="1"/>
    </row>
    <row r="313" spans="1:28" s="4" customFormat="1" ht="20.100000000000001" customHeight="1" x14ac:dyDescent="0.25">
      <c r="A313" s="1"/>
      <c r="B313" s="60"/>
      <c r="C313" s="14"/>
      <c r="D313" s="14"/>
      <c r="E313" s="43"/>
      <c r="F313" s="65"/>
      <c r="G313" s="14"/>
      <c r="H313" s="14"/>
      <c r="I313" s="9"/>
      <c r="J313" s="60"/>
      <c r="K313" s="35"/>
      <c r="L313" s="14"/>
      <c r="N313" s="9"/>
      <c r="O313" s="14"/>
      <c r="P313" s="182"/>
      <c r="Q313" s="49"/>
      <c r="R313" s="48"/>
      <c r="S313" s="69"/>
      <c r="T313" s="1"/>
      <c r="U313" s="1"/>
      <c r="V313" s="5"/>
      <c r="W313" s="1"/>
      <c r="X313" s="1"/>
      <c r="Y313" s="1"/>
      <c r="Z313" s="1"/>
      <c r="AA313" s="1"/>
      <c r="AB313" s="1"/>
    </row>
    <row r="314" spans="1:28" s="4" customFormat="1" ht="20.100000000000001" customHeight="1" x14ac:dyDescent="0.25">
      <c r="A314" s="1"/>
      <c r="B314" s="60"/>
      <c r="C314" s="14"/>
      <c r="D314" s="14"/>
      <c r="E314" s="43"/>
      <c r="F314" s="65"/>
      <c r="G314" s="14"/>
      <c r="H314" s="14"/>
      <c r="I314" s="9"/>
      <c r="J314" s="60"/>
      <c r="K314" s="35"/>
      <c r="L314" s="14"/>
      <c r="N314" s="9"/>
      <c r="O314" s="14"/>
      <c r="P314" s="182"/>
      <c r="Q314" s="49"/>
      <c r="R314" s="48"/>
      <c r="S314" s="69"/>
      <c r="T314" s="1"/>
      <c r="U314" s="1"/>
      <c r="V314" s="5"/>
      <c r="W314" s="1"/>
      <c r="X314" s="1"/>
      <c r="Y314" s="1"/>
      <c r="Z314" s="1"/>
      <c r="AA314" s="1"/>
      <c r="AB314" s="1"/>
    </row>
    <row r="315" spans="1:28" s="4" customFormat="1" ht="20.100000000000001" customHeight="1" x14ac:dyDescent="0.25">
      <c r="A315" s="1"/>
      <c r="B315" s="60"/>
      <c r="C315" s="14"/>
      <c r="D315" s="14"/>
      <c r="E315" s="43"/>
      <c r="F315" s="65"/>
      <c r="G315" s="14"/>
      <c r="H315" s="14"/>
      <c r="I315" s="9"/>
      <c r="J315" s="60"/>
      <c r="K315" s="35"/>
      <c r="L315" s="14"/>
      <c r="N315" s="9"/>
      <c r="O315" s="14"/>
      <c r="P315" s="182"/>
      <c r="Q315" s="49"/>
      <c r="R315" s="48"/>
      <c r="S315" s="69"/>
      <c r="T315" s="1"/>
      <c r="U315" s="1"/>
      <c r="V315" s="5"/>
      <c r="W315" s="1"/>
      <c r="X315" s="1"/>
      <c r="Y315" s="1"/>
      <c r="Z315" s="1"/>
      <c r="AA315" s="1"/>
      <c r="AB315" s="1"/>
    </row>
    <row r="316" spans="1:28" s="4" customFormat="1" ht="20.100000000000001" customHeight="1" x14ac:dyDescent="0.25">
      <c r="A316" s="1"/>
      <c r="B316" s="60"/>
      <c r="C316" s="14"/>
      <c r="D316" s="14"/>
      <c r="E316" s="43"/>
      <c r="F316" s="65"/>
      <c r="G316" s="14"/>
      <c r="H316" s="14"/>
      <c r="I316" s="9"/>
      <c r="J316" s="60"/>
      <c r="K316" s="35"/>
      <c r="L316" s="14"/>
      <c r="N316" s="9"/>
      <c r="O316" s="14"/>
      <c r="P316" s="182"/>
      <c r="Q316" s="49"/>
      <c r="R316" s="48"/>
      <c r="S316" s="69"/>
      <c r="T316" s="1"/>
      <c r="U316" s="1"/>
      <c r="V316" s="5"/>
      <c r="W316" s="1"/>
      <c r="X316" s="1"/>
      <c r="Y316" s="1"/>
      <c r="Z316" s="1"/>
      <c r="AA316" s="1"/>
      <c r="AB316" s="1"/>
    </row>
    <row r="317" spans="1:28" s="4" customFormat="1" ht="20.100000000000001" customHeight="1" x14ac:dyDescent="0.25">
      <c r="A317" s="1"/>
      <c r="B317" s="60"/>
      <c r="C317" s="14"/>
      <c r="D317" s="14"/>
      <c r="E317" s="43"/>
      <c r="F317" s="65"/>
      <c r="G317" s="14"/>
      <c r="H317" s="14"/>
      <c r="I317" s="9"/>
      <c r="J317" s="60"/>
      <c r="K317" s="35"/>
      <c r="L317" s="14"/>
      <c r="N317" s="9"/>
      <c r="O317" s="14"/>
      <c r="P317" s="182"/>
      <c r="Q317" s="49"/>
      <c r="R317" s="48"/>
      <c r="S317" s="69"/>
      <c r="T317" s="1"/>
      <c r="U317" s="1"/>
      <c r="V317" s="5"/>
      <c r="W317" s="1"/>
      <c r="X317" s="1"/>
      <c r="Y317" s="1"/>
      <c r="Z317" s="1"/>
      <c r="AA317" s="1"/>
      <c r="AB317" s="1"/>
    </row>
    <row r="318" spans="1:28" s="4" customFormat="1" ht="20.100000000000001" customHeight="1" x14ac:dyDescent="0.25">
      <c r="A318" s="1"/>
      <c r="B318" s="60"/>
      <c r="C318" s="14"/>
      <c r="D318" s="14"/>
      <c r="E318" s="53"/>
      <c r="F318" s="65"/>
      <c r="G318" s="14"/>
      <c r="H318" s="14"/>
      <c r="I318" s="9"/>
      <c r="J318" s="60"/>
      <c r="K318" s="35"/>
      <c r="L318" s="14"/>
      <c r="N318" s="9"/>
      <c r="O318" s="14"/>
      <c r="P318" s="182"/>
      <c r="Q318" s="49"/>
      <c r="R318" s="48"/>
      <c r="S318" s="69"/>
      <c r="T318" s="1"/>
      <c r="U318" s="1"/>
      <c r="V318" s="5"/>
      <c r="W318" s="1"/>
      <c r="X318" s="1"/>
      <c r="Y318" s="1"/>
      <c r="Z318" s="1"/>
      <c r="AA318" s="1"/>
      <c r="AB318" s="1"/>
    </row>
    <row r="319" spans="1:28" s="4" customFormat="1" ht="20.100000000000001" customHeight="1" x14ac:dyDescent="0.25">
      <c r="A319" s="1"/>
      <c r="B319" s="60"/>
      <c r="C319" s="14"/>
      <c r="D319" s="14"/>
      <c r="E319" s="53"/>
      <c r="F319" s="65"/>
      <c r="G319" s="14"/>
      <c r="H319" s="14"/>
      <c r="I319" s="9"/>
      <c r="J319" s="60"/>
      <c r="K319" s="35"/>
      <c r="L319" s="14"/>
      <c r="N319" s="9"/>
      <c r="O319" s="14"/>
      <c r="P319" s="182"/>
      <c r="Q319" s="49"/>
      <c r="R319" s="48"/>
      <c r="S319" s="69"/>
      <c r="T319" s="1"/>
      <c r="U319" s="1"/>
      <c r="V319" s="5"/>
      <c r="W319" s="1"/>
      <c r="X319" s="1"/>
      <c r="Y319" s="1"/>
      <c r="Z319" s="1"/>
      <c r="AA319" s="1"/>
      <c r="AB319" s="1"/>
    </row>
    <row r="320" spans="1:28" s="4" customFormat="1" ht="20.100000000000001" customHeight="1" x14ac:dyDescent="0.25">
      <c r="A320" s="1"/>
      <c r="B320" s="60"/>
      <c r="C320" s="14"/>
      <c r="D320" s="14"/>
      <c r="E320" s="53"/>
      <c r="F320" s="65"/>
      <c r="G320" s="14"/>
      <c r="H320" s="14"/>
      <c r="I320" s="9"/>
      <c r="J320" s="60"/>
      <c r="K320" s="35"/>
      <c r="L320" s="14"/>
      <c r="N320" s="9"/>
      <c r="O320" s="14"/>
      <c r="P320" s="182"/>
      <c r="Q320" s="49"/>
      <c r="R320" s="48"/>
      <c r="S320" s="69"/>
      <c r="T320" s="1"/>
      <c r="U320" s="1"/>
      <c r="V320" s="5"/>
      <c r="W320" s="1"/>
      <c r="X320" s="1"/>
      <c r="Y320" s="1"/>
      <c r="Z320" s="1"/>
      <c r="AA320" s="1"/>
      <c r="AB320" s="1"/>
    </row>
    <row r="321" spans="1:28" s="4" customFormat="1" ht="20.100000000000001" customHeight="1" x14ac:dyDescent="0.25">
      <c r="A321" s="1"/>
      <c r="B321" s="60"/>
      <c r="C321" s="14"/>
      <c r="D321" s="14"/>
      <c r="E321" s="53"/>
      <c r="F321" s="65"/>
      <c r="G321" s="14"/>
      <c r="H321" s="14"/>
      <c r="I321" s="9"/>
      <c r="J321" s="60"/>
      <c r="K321" s="35"/>
      <c r="L321" s="14"/>
      <c r="N321" s="9"/>
      <c r="O321" s="14"/>
      <c r="P321" s="182"/>
      <c r="Q321" s="49"/>
      <c r="R321" s="48"/>
      <c r="S321" s="69"/>
      <c r="T321" s="1"/>
      <c r="U321" s="1"/>
      <c r="V321" s="5"/>
      <c r="W321" s="1"/>
      <c r="X321" s="1"/>
      <c r="Y321" s="1"/>
      <c r="Z321" s="1"/>
      <c r="AA321" s="1"/>
      <c r="AB321" s="1"/>
    </row>
    <row r="322" spans="1:28" s="4" customFormat="1" ht="20.100000000000001" customHeight="1" x14ac:dyDescent="0.25">
      <c r="A322" s="1"/>
      <c r="B322" s="60"/>
      <c r="C322" s="14"/>
      <c r="D322" s="14"/>
      <c r="E322" s="53"/>
      <c r="F322" s="65"/>
      <c r="G322" s="14"/>
      <c r="H322" s="14"/>
      <c r="I322" s="9"/>
      <c r="J322" s="60"/>
      <c r="K322" s="35"/>
      <c r="L322" s="14"/>
      <c r="N322" s="9"/>
      <c r="O322" s="14"/>
      <c r="P322" s="182"/>
      <c r="Q322" s="49"/>
      <c r="R322" s="48"/>
      <c r="S322" s="69"/>
      <c r="T322" s="1"/>
      <c r="U322" s="1"/>
      <c r="V322" s="5"/>
      <c r="W322" s="1"/>
      <c r="X322" s="1"/>
      <c r="Y322" s="1"/>
      <c r="Z322" s="1"/>
      <c r="AA322" s="1"/>
      <c r="AB322" s="1"/>
    </row>
    <row r="323" spans="1:28" s="4" customFormat="1" ht="20.100000000000001" customHeight="1" x14ac:dyDescent="0.25">
      <c r="A323" s="1"/>
      <c r="B323" s="60"/>
      <c r="C323" s="14"/>
      <c r="D323" s="14"/>
      <c r="E323" s="53"/>
      <c r="F323" s="65"/>
      <c r="G323" s="14"/>
      <c r="H323" s="14"/>
      <c r="I323" s="9"/>
      <c r="J323" s="60"/>
      <c r="K323" s="35"/>
      <c r="L323" s="14"/>
      <c r="N323" s="9"/>
      <c r="O323" s="14"/>
      <c r="P323" s="182"/>
      <c r="Q323" s="49"/>
      <c r="R323" s="48"/>
      <c r="S323" s="69"/>
      <c r="T323" s="1"/>
      <c r="U323" s="1"/>
      <c r="V323" s="5"/>
      <c r="W323" s="1"/>
      <c r="X323" s="1"/>
      <c r="Y323" s="1"/>
      <c r="Z323" s="1"/>
      <c r="AA323" s="1"/>
      <c r="AB323" s="1"/>
    </row>
    <row r="324" spans="1:28" s="4" customFormat="1" ht="20.100000000000001" customHeight="1" x14ac:dyDescent="0.25">
      <c r="A324" s="1"/>
      <c r="B324" s="60"/>
      <c r="C324" s="14"/>
      <c r="D324" s="14"/>
      <c r="E324" s="53"/>
      <c r="F324" s="65"/>
      <c r="G324" s="14"/>
      <c r="H324" s="14"/>
      <c r="I324" s="9"/>
      <c r="J324" s="60"/>
      <c r="K324" s="35"/>
      <c r="L324" s="14"/>
      <c r="N324" s="9"/>
      <c r="O324" s="14"/>
      <c r="P324" s="182"/>
      <c r="Q324" s="49"/>
      <c r="R324" s="48"/>
      <c r="S324" s="69"/>
      <c r="T324" s="1"/>
      <c r="U324" s="1"/>
      <c r="V324" s="5"/>
      <c r="W324" s="1"/>
      <c r="X324" s="1"/>
      <c r="Y324" s="1"/>
      <c r="Z324" s="1"/>
      <c r="AA324" s="1"/>
      <c r="AB324" s="1"/>
    </row>
    <row r="325" spans="1:28" s="4" customFormat="1" ht="20.100000000000001" customHeight="1" x14ac:dyDescent="0.25">
      <c r="A325" s="1"/>
      <c r="B325" s="60"/>
      <c r="C325" s="14"/>
      <c r="D325" s="14"/>
      <c r="E325" s="53"/>
      <c r="F325" s="65"/>
      <c r="G325" s="14"/>
      <c r="H325" s="14"/>
      <c r="I325" s="9"/>
      <c r="J325" s="60"/>
      <c r="K325" s="35"/>
      <c r="L325" s="14"/>
      <c r="N325" s="9"/>
      <c r="O325" s="14"/>
      <c r="P325" s="182"/>
      <c r="Q325" s="49"/>
      <c r="R325" s="48"/>
      <c r="S325" s="69"/>
      <c r="T325" s="1"/>
      <c r="U325" s="1"/>
      <c r="V325" s="5"/>
      <c r="W325" s="1"/>
      <c r="X325" s="1"/>
      <c r="Y325" s="1"/>
      <c r="Z325" s="1"/>
      <c r="AA325" s="1"/>
      <c r="AB325" s="1"/>
    </row>
    <row r="326" spans="1:28" s="4" customFormat="1" ht="20.100000000000001" customHeight="1" x14ac:dyDescent="0.25">
      <c r="A326" s="1"/>
      <c r="B326" s="60"/>
      <c r="C326" s="14"/>
      <c r="D326" s="14"/>
      <c r="E326" s="53"/>
      <c r="F326" s="65"/>
      <c r="G326" s="14"/>
      <c r="H326" s="14"/>
      <c r="I326" s="9"/>
      <c r="J326" s="60"/>
      <c r="K326" s="35"/>
      <c r="L326" s="14"/>
      <c r="N326" s="9"/>
      <c r="O326" s="14"/>
      <c r="P326" s="182"/>
      <c r="Q326" s="49"/>
      <c r="R326" s="48"/>
      <c r="S326" s="69"/>
      <c r="T326" s="1"/>
      <c r="U326" s="1"/>
      <c r="V326" s="5"/>
      <c r="W326" s="1"/>
      <c r="X326" s="1"/>
      <c r="Y326" s="1"/>
      <c r="Z326" s="1"/>
      <c r="AA326" s="1"/>
      <c r="AB326" s="1"/>
    </row>
    <row r="327" spans="1:28" s="4" customFormat="1" ht="20.100000000000001" customHeight="1" x14ac:dyDescent="0.25">
      <c r="A327" s="1"/>
      <c r="B327" s="60"/>
      <c r="C327" s="14"/>
      <c r="D327" s="14"/>
      <c r="E327" s="53"/>
      <c r="F327" s="65"/>
      <c r="G327" s="14"/>
      <c r="H327" s="14"/>
      <c r="I327" s="9"/>
      <c r="J327" s="60"/>
      <c r="K327" s="35"/>
      <c r="L327" s="14"/>
      <c r="N327" s="9"/>
      <c r="O327" s="14"/>
      <c r="P327" s="182"/>
      <c r="Q327" s="49"/>
      <c r="R327" s="48"/>
      <c r="S327" s="69"/>
      <c r="T327" s="1"/>
      <c r="U327" s="1"/>
      <c r="V327" s="5"/>
      <c r="W327" s="1"/>
      <c r="X327" s="1"/>
      <c r="Y327" s="1"/>
      <c r="Z327" s="1"/>
      <c r="AA327" s="1"/>
      <c r="AB327" s="1"/>
    </row>
    <row r="328" spans="1:28" s="4" customFormat="1" ht="20.100000000000001" customHeight="1" x14ac:dyDescent="0.25">
      <c r="A328" s="1"/>
      <c r="B328" s="60"/>
      <c r="C328" s="14"/>
      <c r="D328" s="14"/>
      <c r="E328" s="53"/>
      <c r="F328" s="65"/>
      <c r="G328" s="14"/>
      <c r="H328" s="14"/>
      <c r="I328" s="9"/>
      <c r="J328" s="60"/>
      <c r="K328" s="35"/>
      <c r="L328" s="14"/>
      <c r="N328" s="9"/>
      <c r="O328" s="14"/>
      <c r="P328" s="182"/>
      <c r="Q328" s="49"/>
      <c r="R328" s="48"/>
      <c r="S328" s="69"/>
      <c r="T328" s="1"/>
      <c r="U328" s="1"/>
      <c r="V328" s="5"/>
      <c r="W328" s="1"/>
      <c r="X328" s="1"/>
      <c r="Y328" s="1"/>
      <c r="Z328" s="1"/>
      <c r="AA328" s="1"/>
      <c r="AB328" s="1"/>
    </row>
    <row r="329" spans="1:28" s="4" customFormat="1" ht="20.100000000000001" customHeight="1" x14ac:dyDescent="0.25">
      <c r="A329" s="1"/>
      <c r="B329" s="60"/>
      <c r="C329" s="14"/>
      <c r="D329" s="14"/>
      <c r="E329" s="53"/>
      <c r="F329" s="65"/>
      <c r="G329" s="14"/>
      <c r="H329" s="14"/>
      <c r="I329" s="9"/>
      <c r="J329" s="60"/>
      <c r="K329" s="35"/>
      <c r="L329" s="14"/>
      <c r="N329" s="9"/>
      <c r="O329" s="14"/>
      <c r="P329" s="182"/>
      <c r="Q329" s="49"/>
      <c r="R329" s="48"/>
      <c r="S329" s="69"/>
      <c r="T329" s="1"/>
      <c r="U329" s="1"/>
      <c r="V329" s="5"/>
      <c r="W329" s="1"/>
      <c r="X329" s="1"/>
      <c r="Y329" s="1"/>
      <c r="Z329" s="1"/>
      <c r="AA329" s="1"/>
      <c r="AB329" s="1"/>
    </row>
    <row r="330" spans="1:28" s="4" customFormat="1" ht="20.100000000000001" customHeight="1" x14ac:dyDescent="0.25">
      <c r="A330" s="1"/>
      <c r="B330" s="60"/>
      <c r="C330" s="14"/>
      <c r="D330" s="14"/>
      <c r="E330" s="53"/>
      <c r="F330" s="65"/>
      <c r="G330" s="14"/>
      <c r="H330" s="14"/>
      <c r="I330" s="9"/>
      <c r="J330" s="60"/>
      <c r="K330" s="35"/>
      <c r="L330" s="14"/>
      <c r="N330" s="9"/>
      <c r="O330" s="14"/>
      <c r="P330" s="182"/>
      <c r="Q330" s="49"/>
      <c r="R330" s="48"/>
      <c r="S330" s="69"/>
      <c r="T330" s="1"/>
      <c r="U330" s="1"/>
      <c r="V330" s="5"/>
      <c r="W330" s="1"/>
      <c r="X330" s="1"/>
      <c r="Y330" s="1"/>
      <c r="Z330" s="1"/>
      <c r="AA330" s="1"/>
      <c r="AB330" s="1"/>
    </row>
    <row r="331" spans="1:28" s="4" customFormat="1" ht="20.100000000000001" customHeight="1" x14ac:dyDescent="0.25">
      <c r="A331" s="1"/>
      <c r="B331" s="60"/>
      <c r="C331" s="14"/>
      <c r="D331" s="14"/>
      <c r="E331" s="53"/>
      <c r="F331" s="65"/>
      <c r="G331" s="14"/>
      <c r="H331" s="14"/>
      <c r="I331" s="9"/>
      <c r="J331" s="60"/>
      <c r="K331" s="35"/>
      <c r="L331" s="14"/>
      <c r="N331" s="9"/>
      <c r="O331" s="14"/>
      <c r="P331" s="182"/>
      <c r="Q331" s="49"/>
      <c r="R331" s="48"/>
      <c r="S331" s="69"/>
      <c r="T331" s="1"/>
      <c r="U331" s="1"/>
      <c r="V331" s="5"/>
      <c r="W331" s="1"/>
      <c r="X331" s="1"/>
      <c r="Y331" s="1"/>
      <c r="Z331" s="1"/>
      <c r="AA331" s="1"/>
      <c r="AB331" s="1"/>
    </row>
    <row r="332" spans="1:28" s="4" customFormat="1" ht="20.100000000000001" customHeight="1" x14ac:dyDescent="0.25">
      <c r="A332" s="1"/>
      <c r="B332" s="60"/>
      <c r="C332" s="14"/>
      <c r="D332" s="14"/>
      <c r="E332" s="53"/>
      <c r="F332" s="65"/>
      <c r="G332" s="14"/>
      <c r="H332" s="14"/>
      <c r="I332" s="9"/>
      <c r="J332" s="60"/>
      <c r="K332" s="35"/>
      <c r="L332" s="14"/>
      <c r="N332" s="9"/>
      <c r="O332" s="14"/>
      <c r="P332" s="182"/>
      <c r="Q332" s="49"/>
      <c r="R332" s="48"/>
      <c r="S332" s="69"/>
      <c r="T332" s="1"/>
      <c r="U332" s="1"/>
      <c r="V332" s="5"/>
      <c r="W332" s="1"/>
      <c r="X332" s="1"/>
      <c r="Y332" s="1"/>
      <c r="Z332" s="1"/>
      <c r="AA332" s="1"/>
      <c r="AB332" s="1"/>
    </row>
    <row r="333" spans="1:28" s="4" customFormat="1" ht="20.100000000000001" customHeight="1" x14ac:dyDescent="0.25">
      <c r="A333" s="1"/>
      <c r="B333" s="60"/>
      <c r="C333" s="14"/>
      <c r="D333" s="14"/>
      <c r="E333" s="53"/>
      <c r="F333" s="65"/>
      <c r="G333" s="14"/>
      <c r="H333" s="14"/>
      <c r="I333" s="9"/>
      <c r="J333" s="60"/>
      <c r="K333" s="35"/>
      <c r="L333" s="14"/>
      <c r="N333" s="9"/>
      <c r="O333" s="14"/>
      <c r="P333" s="182"/>
      <c r="Q333" s="49"/>
      <c r="R333" s="48"/>
      <c r="S333" s="69"/>
      <c r="T333" s="1"/>
      <c r="U333" s="1"/>
      <c r="V333" s="5"/>
      <c r="W333" s="1"/>
      <c r="X333" s="1"/>
      <c r="Y333" s="1"/>
      <c r="Z333" s="1"/>
      <c r="AA333" s="1"/>
      <c r="AB333" s="1"/>
    </row>
    <row r="334" spans="1:28" s="4" customFormat="1" ht="20.100000000000001" customHeight="1" x14ac:dyDescent="0.25">
      <c r="A334" s="1"/>
      <c r="B334" s="60"/>
      <c r="C334" s="14"/>
      <c r="D334" s="14"/>
      <c r="E334" s="53"/>
      <c r="F334" s="65"/>
      <c r="G334" s="14"/>
      <c r="H334" s="14"/>
      <c r="I334" s="9"/>
      <c r="J334" s="60"/>
      <c r="K334" s="35"/>
      <c r="L334" s="14"/>
      <c r="N334" s="9"/>
      <c r="O334" s="14"/>
      <c r="P334" s="182"/>
      <c r="Q334" s="49"/>
      <c r="R334" s="48"/>
      <c r="S334" s="69"/>
      <c r="T334" s="1"/>
      <c r="U334" s="1"/>
      <c r="V334" s="5"/>
      <c r="W334" s="1"/>
      <c r="X334" s="1"/>
      <c r="Y334" s="1"/>
      <c r="Z334" s="1"/>
      <c r="AA334" s="1"/>
      <c r="AB334" s="1"/>
    </row>
    <row r="335" spans="1:28" s="4" customFormat="1" ht="20.100000000000001" customHeight="1" x14ac:dyDescent="0.25">
      <c r="A335" s="1"/>
      <c r="B335" s="60"/>
      <c r="C335" s="14"/>
      <c r="D335" s="14"/>
      <c r="E335" s="53"/>
      <c r="F335" s="65"/>
      <c r="G335" s="14"/>
      <c r="H335" s="14"/>
      <c r="I335" s="9"/>
      <c r="J335" s="60"/>
      <c r="K335" s="35"/>
      <c r="L335" s="14"/>
      <c r="N335" s="9"/>
      <c r="O335" s="14"/>
      <c r="P335" s="182"/>
      <c r="Q335" s="49"/>
      <c r="R335" s="48"/>
      <c r="S335" s="69"/>
      <c r="T335" s="1"/>
      <c r="U335" s="1"/>
      <c r="V335" s="5"/>
      <c r="W335" s="1"/>
      <c r="X335" s="1"/>
      <c r="Y335" s="1"/>
      <c r="Z335" s="1"/>
      <c r="AA335" s="1"/>
      <c r="AB335" s="1"/>
    </row>
    <row r="336" spans="1:28" s="4" customFormat="1" ht="20.100000000000001" customHeight="1" x14ac:dyDescent="0.25">
      <c r="A336" s="1"/>
      <c r="B336" s="60"/>
      <c r="C336" s="14"/>
      <c r="D336" s="14"/>
      <c r="E336" s="53"/>
      <c r="F336" s="65"/>
      <c r="G336" s="14"/>
      <c r="H336" s="14"/>
      <c r="I336" s="9"/>
      <c r="J336" s="60"/>
      <c r="K336" s="35"/>
      <c r="L336" s="14"/>
      <c r="N336" s="9"/>
      <c r="O336" s="14"/>
      <c r="P336" s="182"/>
      <c r="Q336" s="49"/>
      <c r="R336" s="48"/>
      <c r="S336" s="69"/>
      <c r="T336" s="1"/>
      <c r="U336" s="1"/>
      <c r="V336" s="5"/>
      <c r="W336" s="1"/>
      <c r="X336" s="1"/>
      <c r="Y336" s="1"/>
      <c r="Z336" s="1"/>
      <c r="AA336" s="1"/>
      <c r="AB336" s="1"/>
    </row>
    <row r="337" spans="1:28" s="4" customFormat="1" ht="20.100000000000001" customHeight="1" x14ac:dyDescent="0.25">
      <c r="A337" s="1"/>
      <c r="B337" s="60"/>
      <c r="C337" s="14"/>
      <c r="D337" s="14"/>
      <c r="E337" s="53"/>
      <c r="F337" s="65"/>
      <c r="G337" s="14"/>
      <c r="H337" s="14"/>
      <c r="I337" s="9"/>
      <c r="J337" s="60"/>
      <c r="K337" s="35"/>
      <c r="L337" s="14"/>
      <c r="N337" s="9"/>
      <c r="O337" s="14"/>
      <c r="P337" s="182"/>
      <c r="Q337" s="49"/>
      <c r="R337" s="48"/>
      <c r="S337" s="69"/>
      <c r="T337" s="1"/>
      <c r="U337" s="1"/>
      <c r="V337" s="5"/>
      <c r="W337" s="1"/>
      <c r="X337" s="1"/>
      <c r="Y337" s="1"/>
      <c r="Z337" s="1"/>
      <c r="AA337" s="1"/>
      <c r="AB337" s="1"/>
    </row>
    <row r="338" spans="1:28" s="4" customFormat="1" ht="20.100000000000001" customHeight="1" x14ac:dyDescent="0.25">
      <c r="A338" s="1"/>
      <c r="B338" s="60"/>
      <c r="C338" s="14"/>
      <c r="D338" s="14"/>
      <c r="E338" s="53"/>
      <c r="F338" s="65"/>
      <c r="G338" s="14"/>
      <c r="H338" s="14"/>
      <c r="I338" s="9"/>
      <c r="J338" s="60"/>
      <c r="K338" s="35"/>
      <c r="L338" s="14"/>
      <c r="N338" s="9"/>
      <c r="O338" s="14"/>
      <c r="P338" s="182"/>
      <c r="Q338" s="49"/>
      <c r="R338" s="48"/>
      <c r="S338" s="69"/>
      <c r="T338" s="1"/>
      <c r="U338" s="1"/>
      <c r="V338" s="5"/>
      <c r="W338" s="1"/>
      <c r="X338" s="1"/>
      <c r="Y338" s="1"/>
      <c r="Z338" s="1"/>
      <c r="AA338" s="1"/>
      <c r="AB338" s="1"/>
    </row>
    <row r="339" spans="1:28" s="4" customFormat="1" ht="20.100000000000001" customHeight="1" x14ac:dyDescent="0.25">
      <c r="A339" s="1"/>
      <c r="B339" s="60"/>
      <c r="C339" s="14"/>
      <c r="D339" s="14"/>
      <c r="E339" s="53"/>
      <c r="F339" s="65"/>
      <c r="G339" s="14"/>
      <c r="H339" s="14"/>
      <c r="I339" s="9"/>
      <c r="J339" s="60"/>
      <c r="K339" s="35"/>
      <c r="L339" s="14"/>
      <c r="N339" s="9"/>
      <c r="O339" s="14"/>
      <c r="P339" s="182"/>
      <c r="Q339" s="49"/>
      <c r="R339" s="48"/>
      <c r="S339" s="69"/>
      <c r="T339" s="1"/>
      <c r="U339" s="1"/>
      <c r="V339" s="5"/>
      <c r="W339" s="1"/>
      <c r="X339" s="1"/>
      <c r="Y339" s="1"/>
      <c r="Z339" s="1"/>
      <c r="AA339" s="1"/>
      <c r="AB339" s="1"/>
    </row>
    <row r="340" spans="1:28" s="4" customFormat="1" ht="20.100000000000001" customHeight="1" x14ac:dyDescent="0.25">
      <c r="A340" s="1"/>
      <c r="B340" s="60"/>
      <c r="C340" s="14"/>
      <c r="D340" s="14"/>
      <c r="E340" s="53"/>
      <c r="F340" s="65"/>
      <c r="G340" s="14"/>
      <c r="H340" s="14"/>
      <c r="I340" s="9"/>
      <c r="J340" s="60"/>
      <c r="K340" s="35"/>
      <c r="L340" s="14"/>
      <c r="N340" s="9"/>
      <c r="O340" s="14"/>
      <c r="P340" s="182"/>
      <c r="Q340" s="49"/>
      <c r="R340" s="48"/>
      <c r="S340" s="69"/>
      <c r="T340" s="1"/>
      <c r="U340" s="1"/>
      <c r="V340" s="5"/>
      <c r="W340" s="1"/>
      <c r="X340" s="1"/>
      <c r="Y340" s="1"/>
      <c r="Z340" s="1"/>
      <c r="AA340" s="1"/>
      <c r="AB340" s="1"/>
    </row>
    <row r="341" spans="1:28" s="4" customFormat="1" ht="20.100000000000001" customHeight="1" x14ac:dyDescent="0.25">
      <c r="A341" s="1"/>
      <c r="B341" s="60"/>
      <c r="C341" s="14"/>
      <c r="D341" s="14"/>
      <c r="E341" s="53"/>
      <c r="F341" s="65"/>
      <c r="G341" s="14"/>
      <c r="H341" s="14"/>
      <c r="I341" s="9"/>
      <c r="J341" s="60"/>
      <c r="K341" s="35"/>
      <c r="L341" s="14"/>
      <c r="N341" s="9"/>
      <c r="O341" s="14"/>
      <c r="P341" s="182"/>
      <c r="Q341" s="49"/>
      <c r="R341" s="48"/>
      <c r="S341" s="69"/>
      <c r="T341" s="1"/>
      <c r="U341" s="1"/>
      <c r="V341" s="5"/>
      <c r="W341" s="1"/>
      <c r="X341" s="1"/>
      <c r="Y341" s="1"/>
      <c r="Z341" s="1"/>
      <c r="AA341" s="1"/>
      <c r="AB341" s="1"/>
    </row>
    <row r="342" spans="1:28" s="4" customFormat="1" ht="20.100000000000001" customHeight="1" x14ac:dyDescent="0.25">
      <c r="A342" s="1"/>
      <c r="B342" s="60"/>
      <c r="C342" s="14"/>
      <c r="D342" s="14"/>
      <c r="E342" s="53"/>
      <c r="F342" s="65"/>
      <c r="G342" s="14"/>
      <c r="H342" s="14"/>
      <c r="I342" s="9"/>
      <c r="J342" s="60"/>
      <c r="K342" s="35"/>
      <c r="L342" s="14"/>
      <c r="N342" s="9"/>
      <c r="O342" s="14"/>
      <c r="P342" s="182"/>
      <c r="Q342" s="49"/>
      <c r="R342" s="48"/>
      <c r="S342" s="69"/>
      <c r="T342" s="1"/>
      <c r="U342" s="1"/>
      <c r="V342" s="5"/>
      <c r="W342" s="1"/>
      <c r="X342" s="1"/>
      <c r="Y342" s="1"/>
      <c r="Z342" s="1"/>
      <c r="AA342" s="1"/>
      <c r="AB342" s="1"/>
    </row>
    <row r="343" spans="1:28" s="4" customFormat="1" ht="20.100000000000001" customHeight="1" x14ac:dyDescent="0.25">
      <c r="A343" s="1"/>
      <c r="B343" s="60"/>
      <c r="C343" s="14"/>
      <c r="D343" s="14"/>
      <c r="E343" s="53"/>
      <c r="F343" s="65"/>
      <c r="G343" s="14"/>
      <c r="H343" s="14"/>
      <c r="I343" s="9"/>
      <c r="J343" s="60"/>
      <c r="K343" s="35"/>
      <c r="L343" s="14"/>
      <c r="N343" s="9"/>
      <c r="O343" s="14"/>
      <c r="P343" s="182"/>
      <c r="Q343" s="49"/>
      <c r="R343" s="48"/>
      <c r="S343" s="69"/>
      <c r="T343" s="1"/>
      <c r="U343" s="1"/>
      <c r="V343" s="5"/>
      <c r="W343" s="1"/>
      <c r="X343" s="1"/>
      <c r="Y343" s="1"/>
      <c r="Z343" s="1"/>
      <c r="AA343" s="1"/>
      <c r="AB343" s="1"/>
    </row>
    <row r="344" spans="1:28" s="4" customFormat="1" ht="20.100000000000001" customHeight="1" x14ac:dyDescent="0.25">
      <c r="A344" s="1"/>
      <c r="B344" s="60"/>
      <c r="C344" s="14"/>
      <c r="D344" s="14"/>
      <c r="E344" s="53"/>
      <c r="F344" s="65"/>
      <c r="G344" s="14"/>
      <c r="H344" s="14"/>
      <c r="I344" s="9"/>
      <c r="J344" s="60"/>
      <c r="K344" s="35"/>
      <c r="L344" s="14"/>
      <c r="N344" s="9"/>
      <c r="O344" s="14"/>
      <c r="P344" s="182"/>
      <c r="Q344" s="49"/>
      <c r="R344" s="48"/>
      <c r="S344" s="69"/>
      <c r="T344" s="1"/>
      <c r="U344" s="1"/>
      <c r="V344" s="5"/>
      <c r="W344" s="1"/>
      <c r="X344" s="1"/>
      <c r="Y344" s="1"/>
      <c r="Z344" s="1"/>
      <c r="AA344" s="1"/>
      <c r="AB344" s="1"/>
    </row>
    <row r="345" spans="1:28" s="4" customFormat="1" ht="20.100000000000001" customHeight="1" x14ac:dyDescent="0.25">
      <c r="A345" s="1"/>
      <c r="B345" s="60"/>
      <c r="C345" s="14"/>
      <c r="D345" s="14"/>
      <c r="E345" s="53"/>
      <c r="F345" s="65"/>
      <c r="G345" s="14"/>
      <c r="H345" s="14"/>
      <c r="I345" s="9"/>
      <c r="J345" s="60"/>
      <c r="K345" s="35"/>
      <c r="L345" s="14"/>
      <c r="N345" s="9"/>
      <c r="O345" s="14"/>
      <c r="P345" s="182"/>
      <c r="Q345" s="49"/>
      <c r="R345" s="48"/>
      <c r="S345" s="69"/>
      <c r="T345" s="1"/>
      <c r="U345" s="1"/>
      <c r="V345" s="5"/>
      <c r="W345" s="1"/>
      <c r="X345" s="1"/>
      <c r="Y345" s="1"/>
      <c r="Z345" s="1"/>
      <c r="AA345" s="1"/>
      <c r="AB345" s="1"/>
    </row>
    <row r="346" spans="1:28" s="4" customFormat="1" ht="20.100000000000001" customHeight="1" x14ac:dyDescent="0.25">
      <c r="A346" s="1"/>
      <c r="B346" s="60"/>
      <c r="C346" s="14"/>
      <c r="D346" s="14"/>
      <c r="E346" s="53"/>
      <c r="F346" s="65"/>
      <c r="G346" s="14"/>
      <c r="H346" s="14"/>
      <c r="I346" s="9"/>
      <c r="J346" s="60"/>
      <c r="K346" s="35"/>
      <c r="L346" s="14"/>
      <c r="N346" s="9"/>
      <c r="O346" s="14"/>
      <c r="P346" s="182"/>
      <c r="Q346" s="49"/>
      <c r="R346" s="48"/>
      <c r="S346" s="69"/>
      <c r="T346" s="1"/>
      <c r="U346" s="1"/>
      <c r="V346" s="5"/>
      <c r="W346" s="1"/>
      <c r="X346" s="1"/>
      <c r="Y346" s="1"/>
      <c r="Z346" s="1"/>
      <c r="AA346" s="1"/>
      <c r="AB346" s="1"/>
    </row>
    <row r="347" spans="1:28" s="4" customFormat="1" ht="20.100000000000001" customHeight="1" x14ac:dyDescent="0.25">
      <c r="A347" s="1"/>
      <c r="B347" s="60"/>
      <c r="C347" s="14"/>
      <c r="D347" s="14"/>
      <c r="E347" s="53"/>
      <c r="F347" s="65"/>
      <c r="G347" s="14"/>
      <c r="H347" s="14"/>
      <c r="I347" s="9"/>
      <c r="J347" s="60"/>
      <c r="K347" s="35"/>
      <c r="L347" s="14"/>
      <c r="N347" s="9"/>
      <c r="O347" s="14"/>
      <c r="P347" s="182"/>
      <c r="Q347" s="49"/>
      <c r="R347" s="48"/>
      <c r="S347" s="69"/>
      <c r="T347" s="1"/>
      <c r="U347" s="1"/>
      <c r="V347" s="5"/>
      <c r="W347" s="1"/>
      <c r="X347" s="1"/>
      <c r="Y347" s="1"/>
      <c r="Z347" s="1"/>
      <c r="AA347" s="1"/>
      <c r="AB347" s="1"/>
    </row>
    <row r="348" spans="1:28" s="4" customFormat="1" ht="20.100000000000001" customHeight="1" x14ac:dyDescent="0.25">
      <c r="A348" s="1"/>
      <c r="B348" s="60"/>
      <c r="C348" s="14"/>
      <c r="D348" s="14"/>
      <c r="E348" s="53"/>
      <c r="F348" s="65"/>
      <c r="G348" s="14"/>
      <c r="H348" s="14"/>
      <c r="I348" s="9"/>
      <c r="J348" s="60"/>
      <c r="K348" s="35"/>
      <c r="L348" s="14"/>
      <c r="N348" s="9"/>
      <c r="O348" s="14"/>
      <c r="P348" s="182"/>
      <c r="Q348" s="49"/>
      <c r="R348" s="48"/>
      <c r="S348" s="69"/>
      <c r="T348" s="1"/>
      <c r="U348" s="1"/>
      <c r="V348" s="5"/>
      <c r="W348" s="1"/>
      <c r="X348" s="1"/>
      <c r="Y348" s="1"/>
      <c r="Z348" s="1"/>
      <c r="AA348" s="1"/>
      <c r="AB348" s="1"/>
    </row>
    <row r="349" spans="1:28" s="4" customFormat="1" ht="20.100000000000001" customHeight="1" x14ac:dyDescent="0.25">
      <c r="A349" s="1"/>
      <c r="B349" s="60"/>
      <c r="C349" s="14"/>
      <c r="D349" s="14"/>
      <c r="E349" s="53"/>
      <c r="F349" s="65"/>
      <c r="G349" s="14"/>
      <c r="H349" s="14"/>
      <c r="I349" s="9"/>
      <c r="J349" s="60"/>
      <c r="K349" s="35"/>
      <c r="L349" s="14"/>
      <c r="N349" s="9"/>
      <c r="O349" s="14"/>
      <c r="P349" s="182"/>
      <c r="Q349" s="49"/>
      <c r="R349" s="48"/>
      <c r="S349" s="69"/>
      <c r="T349" s="1"/>
      <c r="U349" s="1"/>
      <c r="V349" s="5"/>
      <c r="W349" s="1"/>
      <c r="X349" s="1"/>
      <c r="Y349" s="1"/>
      <c r="Z349" s="1"/>
      <c r="AA349" s="1"/>
      <c r="AB349" s="1"/>
    </row>
    <row r="350" spans="1:28" s="4" customFormat="1" ht="20.100000000000001" customHeight="1" x14ac:dyDescent="0.25">
      <c r="A350" s="1"/>
      <c r="B350" s="60"/>
      <c r="C350" s="14"/>
      <c r="D350" s="14"/>
      <c r="E350" s="53"/>
      <c r="F350" s="65"/>
      <c r="G350" s="14"/>
      <c r="H350" s="14"/>
      <c r="I350" s="9"/>
      <c r="J350" s="60"/>
      <c r="K350" s="35"/>
      <c r="L350" s="14"/>
      <c r="N350" s="9"/>
      <c r="O350" s="14"/>
      <c r="P350" s="182"/>
      <c r="Q350" s="49"/>
      <c r="R350" s="48"/>
      <c r="S350" s="69"/>
      <c r="T350" s="1"/>
      <c r="U350" s="1"/>
      <c r="V350" s="5"/>
      <c r="W350" s="1"/>
      <c r="X350" s="1"/>
      <c r="Y350" s="1"/>
      <c r="Z350" s="1"/>
      <c r="AA350" s="1"/>
      <c r="AB350" s="1"/>
    </row>
    <row r="351" spans="1:28" s="4" customFormat="1" ht="20.100000000000001" customHeight="1" x14ac:dyDescent="0.25">
      <c r="A351" s="1"/>
      <c r="B351" s="60"/>
      <c r="C351" s="14"/>
      <c r="D351" s="14"/>
      <c r="E351" s="53"/>
      <c r="F351" s="65"/>
      <c r="G351" s="14"/>
      <c r="H351" s="14"/>
      <c r="I351" s="9"/>
      <c r="J351" s="60"/>
      <c r="K351" s="35"/>
      <c r="L351" s="14"/>
      <c r="N351" s="9"/>
      <c r="O351" s="14"/>
      <c r="P351" s="182"/>
      <c r="Q351" s="49"/>
      <c r="R351" s="48"/>
      <c r="S351" s="69"/>
      <c r="T351" s="1"/>
      <c r="U351" s="1"/>
      <c r="V351" s="5"/>
      <c r="W351" s="1"/>
      <c r="X351" s="1"/>
      <c r="Y351" s="1"/>
      <c r="Z351" s="1"/>
      <c r="AA351" s="1"/>
      <c r="AB351" s="1"/>
    </row>
    <row r="352" spans="1:28" s="4" customFormat="1" ht="20.100000000000001" customHeight="1" x14ac:dyDescent="0.25">
      <c r="A352" s="1"/>
      <c r="B352" s="60"/>
      <c r="C352" s="14"/>
      <c r="D352" s="14"/>
      <c r="E352" s="53"/>
      <c r="F352" s="65"/>
      <c r="G352" s="14"/>
      <c r="H352" s="14"/>
      <c r="I352" s="9"/>
      <c r="J352" s="60"/>
      <c r="K352" s="35"/>
      <c r="L352" s="14"/>
      <c r="N352" s="9"/>
      <c r="O352" s="14"/>
      <c r="P352" s="182"/>
      <c r="Q352" s="49"/>
      <c r="R352" s="48"/>
      <c r="S352" s="69"/>
      <c r="T352" s="1"/>
      <c r="U352" s="1"/>
      <c r="V352" s="5"/>
      <c r="W352" s="1"/>
      <c r="X352" s="1"/>
      <c r="Y352" s="1"/>
      <c r="Z352" s="1"/>
      <c r="AA352" s="1"/>
      <c r="AB352" s="1"/>
    </row>
    <row r="353" spans="1:28" s="4" customFormat="1" ht="20.100000000000001" customHeight="1" x14ac:dyDescent="0.25">
      <c r="A353" s="1"/>
      <c r="B353" s="60"/>
      <c r="C353" s="14"/>
      <c r="D353" s="14"/>
      <c r="E353" s="53"/>
      <c r="F353" s="65"/>
      <c r="G353" s="14"/>
      <c r="H353" s="14"/>
      <c r="I353" s="9"/>
      <c r="J353" s="60"/>
      <c r="K353" s="35"/>
      <c r="L353" s="14"/>
      <c r="N353" s="9"/>
      <c r="O353" s="14"/>
      <c r="P353" s="182"/>
      <c r="Q353" s="49"/>
      <c r="R353" s="48"/>
      <c r="S353" s="69"/>
      <c r="T353" s="1"/>
      <c r="U353" s="1"/>
      <c r="V353" s="5"/>
      <c r="W353" s="1"/>
      <c r="X353" s="1"/>
      <c r="Y353" s="1"/>
      <c r="Z353" s="1"/>
      <c r="AA353" s="1"/>
      <c r="AB353" s="1"/>
    </row>
    <row r="354" spans="1:28" s="4" customFormat="1" ht="20.100000000000001" customHeight="1" x14ac:dyDescent="0.25">
      <c r="A354" s="1"/>
      <c r="B354" s="60"/>
      <c r="C354" s="14"/>
      <c r="D354" s="14"/>
      <c r="E354" s="53"/>
      <c r="F354" s="65"/>
      <c r="G354" s="14"/>
      <c r="H354" s="14"/>
      <c r="I354" s="9"/>
      <c r="J354" s="60"/>
      <c r="K354" s="35"/>
      <c r="L354" s="14"/>
      <c r="N354" s="9"/>
      <c r="O354" s="14"/>
      <c r="P354" s="182"/>
      <c r="Q354" s="49"/>
      <c r="R354" s="48"/>
      <c r="S354" s="69"/>
      <c r="T354" s="1"/>
      <c r="U354" s="1"/>
      <c r="V354" s="5"/>
      <c r="W354" s="1"/>
      <c r="X354" s="1"/>
      <c r="Y354" s="1"/>
      <c r="Z354" s="1"/>
      <c r="AA354" s="1"/>
      <c r="AB354" s="1"/>
    </row>
    <row r="355" spans="1:28" s="4" customFormat="1" ht="20.100000000000001" customHeight="1" x14ac:dyDescent="0.25">
      <c r="A355" s="1"/>
      <c r="B355" s="60"/>
      <c r="C355" s="14"/>
      <c r="D355" s="14"/>
      <c r="E355" s="53"/>
      <c r="F355" s="65"/>
      <c r="G355" s="14"/>
      <c r="H355" s="14"/>
      <c r="I355" s="9"/>
      <c r="J355" s="60"/>
      <c r="K355" s="35"/>
      <c r="L355" s="14"/>
      <c r="N355" s="9"/>
      <c r="O355" s="14"/>
      <c r="P355" s="182"/>
      <c r="Q355" s="49"/>
      <c r="R355" s="48"/>
      <c r="S355" s="69"/>
      <c r="T355" s="1"/>
      <c r="U355" s="1"/>
      <c r="V355" s="5"/>
      <c r="W355" s="1"/>
      <c r="X355" s="1"/>
      <c r="Y355" s="1"/>
      <c r="Z355" s="1"/>
      <c r="AA355" s="1"/>
      <c r="AB355" s="1"/>
    </row>
    <row r="356" spans="1:28" s="4" customFormat="1" ht="20.100000000000001" customHeight="1" x14ac:dyDescent="0.25">
      <c r="A356" s="1"/>
      <c r="B356" s="60"/>
      <c r="C356" s="14"/>
      <c r="D356" s="14"/>
      <c r="E356" s="53"/>
      <c r="F356" s="65"/>
      <c r="G356" s="14"/>
      <c r="H356" s="14"/>
      <c r="I356" s="9"/>
      <c r="J356" s="60"/>
      <c r="K356" s="35"/>
      <c r="L356" s="14"/>
      <c r="N356" s="9"/>
      <c r="O356" s="14"/>
      <c r="P356" s="182"/>
      <c r="Q356" s="49"/>
      <c r="R356" s="48"/>
      <c r="S356" s="69"/>
      <c r="T356" s="1"/>
      <c r="U356" s="1"/>
      <c r="V356" s="5"/>
      <c r="W356" s="1"/>
      <c r="X356" s="1"/>
      <c r="Y356" s="1"/>
      <c r="Z356" s="1"/>
      <c r="AA356" s="1"/>
      <c r="AB356" s="1"/>
    </row>
    <row r="357" spans="1:28" s="4" customFormat="1" ht="20.100000000000001" customHeight="1" x14ac:dyDescent="0.25">
      <c r="A357" s="1"/>
      <c r="B357" s="60"/>
      <c r="C357" s="14"/>
      <c r="D357" s="14"/>
      <c r="E357" s="53"/>
      <c r="F357" s="65"/>
      <c r="G357" s="14"/>
      <c r="H357" s="14"/>
      <c r="I357" s="9"/>
      <c r="J357" s="60"/>
      <c r="K357" s="35"/>
      <c r="L357" s="14"/>
      <c r="N357" s="9"/>
      <c r="O357" s="14"/>
      <c r="P357" s="182"/>
      <c r="Q357" s="49"/>
      <c r="R357" s="48"/>
      <c r="S357" s="69"/>
      <c r="T357" s="1"/>
      <c r="U357" s="1"/>
      <c r="V357" s="5"/>
      <c r="W357" s="1"/>
      <c r="X357" s="1"/>
      <c r="Y357" s="1"/>
      <c r="Z357" s="1"/>
      <c r="AA357" s="1"/>
      <c r="AB357" s="1"/>
    </row>
    <row r="358" spans="1:28" s="4" customFormat="1" ht="20.100000000000001" customHeight="1" x14ac:dyDescent="0.25">
      <c r="A358" s="1"/>
      <c r="B358" s="60"/>
      <c r="C358" s="14"/>
      <c r="D358" s="14"/>
      <c r="E358" s="53"/>
      <c r="F358" s="65"/>
      <c r="G358" s="14"/>
      <c r="H358" s="14"/>
      <c r="I358" s="9"/>
      <c r="J358" s="60"/>
      <c r="K358" s="35"/>
      <c r="L358" s="14"/>
      <c r="N358" s="9"/>
      <c r="O358" s="14"/>
      <c r="P358" s="182"/>
      <c r="Q358" s="49"/>
      <c r="R358" s="48"/>
      <c r="S358" s="69"/>
      <c r="T358" s="1"/>
      <c r="U358" s="1"/>
      <c r="V358" s="5"/>
      <c r="W358" s="1"/>
      <c r="X358" s="1"/>
      <c r="Y358" s="1"/>
      <c r="Z358" s="1"/>
      <c r="AA358" s="1"/>
      <c r="AB358" s="1"/>
    </row>
  </sheetData>
  <mergeCells count="7">
    <mergeCell ref="A6:Q6"/>
    <mergeCell ref="T2:W2"/>
    <mergeCell ref="C3:E3"/>
    <mergeCell ref="A1:R1"/>
    <mergeCell ref="A2:R2"/>
    <mergeCell ref="G3:I3"/>
    <mergeCell ref="K3:Q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8"/>
  <sheetViews>
    <sheetView zoomScale="90" zoomScaleNormal="90" workbookViewId="0">
      <pane ySplit="5" topLeftCell="A6" activePane="bottomLeft" state="frozen"/>
      <selection pane="bottomLeft" activeCell="U14" sqref="U14"/>
    </sheetView>
  </sheetViews>
  <sheetFormatPr defaultRowHeight="15" x14ac:dyDescent="0.25"/>
  <cols>
    <col min="1" max="1" width="10.28515625" style="1" customWidth="1"/>
    <col min="2" max="2" width="1.28515625" style="60" customWidth="1"/>
    <col min="3" max="4" width="12.7109375" style="14" customWidth="1"/>
    <col min="5" max="5" width="12.7109375" style="53" customWidth="1"/>
    <col min="6" max="6" width="1.28515625" style="65" customWidth="1"/>
    <col min="7" max="8" width="12.7109375" style="14" customWidth="1"/>
    <col min="9" max="9" width="12.7109375" style="9" customWidth="1"/>
    <col min="10" max="10" width="1.140625" style="60" customWidth="1"/>
    <col min="11" max="11" width="12.7109375" style="35" customWidth="1"/>
    <col min="12" max="12" width="12.7109375" style="14" customWidth="1"/>
    <col min="13" max="13" width="12.7109375" style="4" customWidth="1"/>
    <col min="14" max="14" width="12.7109375" style="9" customWidth="1"/>
    <col min="15" max="15" width="12.7109375" style="14" customWidth="1"/>
    <col min="16" max="16" width="12.7109375" style="182" customWidth="1"/>
    <col min="17" max="17" width="12.7109375" style="49" customWidth="1"/>
    <col min="18" max="18" width="12.7109375" style="48" customWidth="1"/>
    <col min="19" max="19" width="12.7109375" style="9" customWidth="1"/>
    <col min="20" max="20" width="1.7109375" style="60" customWidth="1"/>
    <col min="21" max="21" width="16.42578125" style="5" customWidth="1"/>
    <col min="22" max="22" width="50.7109375" style="1" customWidth="1"/>
    <col min="23" max="23" width="9" style="1" customWidth="1"/>
    <col min="24" max="24" width="34" style="1" customWidth="1"/>
    <col min="25" max="16384" width="9.140625" style="1"/>
  </cols>
  <sheetData>
    <row r="1" spans="1:24" ht="20.100000000000001" customHeight="1" x14ac:dyDescent="0.25">
      <c r="A1" s="201" t="s">
        <v>94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24" ht="20.100000000000001" customHeight="1" x14ac:dyDescent="0.25">
      <c r="A2" s="201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122"/>
      <c r="U2" s="75"/>
      <c r="V2" s="76"/>
      <c r="W2" s="57"/>
    </row>
    <row r="3" spans="1:24" ht="23.25" customHeight="1" x14ac:dyDescent="0.25">
      <c r="B3" s="62"/>
      <c r="C3" s="201" t="s">
        <v>32</v>
      </c>
      <c r="D3" s="202"/>
      <c r="E3" s="203"/>
      <c r="F3" s="62"/>
      <c r="G3" s="200" t="s">
        <v>18</v>
      </c>
      <c r="H3" s="200"/>
      <c r="I3" s="200"/>
      <c r="J3" s="62"/>
      <c r="K3" s="201" t="s">
        <v>19</v>
      </c>
      <c r="L3" s="202"/>
      <c r="M3" s="202"/>
      <c r="N3" s="202"/>
      <c r="O3" s="202"/>
      <c r="P3" s="202"/>
      <c r="Q3" s="203"/>
      <c r="R3" s="80"/>
    </row>
    <row r="4" spans="1:24" s="21" customFormat="1" ht="48" customHeight="1" x14ac:dyDescent="0.25">
      <c r="A4" s="18" t="s">
        <v>9</v>
      </c>
      <c r="B4" s="61"/>
      <c r="C4" s="28" t="s">
        <v>21</v>
      </c>
      <c r="D4" s="28" t="s">
        <v>13</v>
      </c>
      <c r="E4" s="20" t="s">
        <v>16</v>
      </c>
      <c r="F4" s="66"/>
      <c r="G4" s="28" t="s">
        <v>21</v>
      </c>
      <c r="H4" s="28" t="s">
        <v>13</v>
      </c>
      <c r="I4" s="20" t="s">
        <v>16</v>
      </c>
      <c r="J4" s="68"/>
      <c r="K4" s="36" t="s">
        <v>10</v>
      </c>
      <c r="L4" s="34" t="s">
        <v>11</v>
      </c>
      <c r="M4" s="19" t="s">
        <v>12</v>
      </c>
      <c r="N4" s="20" t="s">
        <v>15</v>
      </c>
      <c r="O4" s="28" t="s">
        <v>21</v>
      </c>
      <c r="P4" s="180" t="s">
        <v>13</v>
      </c>
      <c r="Q4" s="25" t="s">
        <v>16</v>
      </c>
      <c r="R4" s="25" t="s">
        <v>95</v>
      </c>
      <c r="S4" s="20" t="s">
        <v>82</v>
      </c>
      <c r="T4" s="121"/>
    </row>
    <row r="5" spans="1:24" s="22" customFormat="1" ht="20.100000000000001" customHeight="1" x14ac:dyDescent="0.25">
      <c r="B5" s="64"/>
      <c r="C5" s="29" t="s">
        <v>22</v>
      </c>
      <c r="D5" s="29" t="s">
        <v>23</v>
      </c>
      <c r="E5" s="16" t="s">
        <v>31</v>
      </c>
      <c r="F5" s="67"/>
      <c r="G5" s="29" t="s">
        <v>22</v>
      </c>
      <c r="H5" s="29" t="s">
        <v>23</v>
      </c>
      <c r="I5" s="16" t="s">
        <v>31</v>
      </c>
      <c r="J5" s="62"/>
      <c r="K5" s="37" t="s">
        <v>14</v>
      </c>
      <c r="L5" s="29" t="s">
        <v>29</v>
      </c>
      <c r="M5" s="24" t="s">
        <v>30</v>
      </c>
      <c r="N5" s="16" t="s">
        <v>24</v>
      </c>
      <c r="O5" s="29" t="s">
        <v>22</v>
      </c>
      <c r="P5" s="181" t="s">
        <v>23</v>
      </c>
      <c r="Q5" s="26" t="s">
        <v>49</v>
      </c>
      <c r="R5" s="26" t="s">
        <v>31</v>
      </c>
      <c r="S5" s="16" t="s">
        <v>63</v>
      </c>
      <c r="T5" s="60"/>
      <c r="U5" s="5"/>
      <c r="V5" s="1"/>
      <c r="W5" s="1"/>
      <c r="X5" s="1"/>
    </row>
    <row r="6" spans="1:24" ht="20.100000000000001" customHeight="1" x14ac:dyDescent="0.25">
      <c r="A6" s="204" t="s">
        <v>68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6"/>
    </row>
    <row r="7" spans="1:24" ht="20.100000000000001" customHeight="1" x14ac:dyDescent="0.25">
      <c r="A7" s="8">
        <v>2020</v>
      </c>
      <c r="C7" s="50">
        <f>PARAMETERS!B5*0.8</f>
        <v>1169.9926637493209</v>
      </c>
      <c r="D7" s="50">
        <f>PARAMETERS!$B$12*C7</f>
        <v>70.908646287837627</v>
      </c>
      <c r="E7" s="54">
        <f>(D8-D7)/D7</f>
        <v>-3.1388699090443242E-2</v>
      </c>
      <c r="G7" s="50">
        <f>PARAMETERS!B5*0.2</f>
        <v>292.49816593733021</v>
      </c>
      <c r="H7" s="50">
        <f>PARAMETERS!$B$13*G7</f>
        <v>16.840803493361435</v>
      </c>
      <c r="I7" s="12">
        <f>(H8-H7)/H7</f>
        <v>0.26861130090955671</v>
      </c>
      <c r="J7" s="58"/>
      <c r="K7" s="52">
        <f>PARAMETERS!$B$9*D7</f>
        <v>10.257574530681273</v>
      </c>
      <c r="L7" s="50">
        <f>PARAMETERS!B7</f>
        <v>607.06717760363097</v>
      </c>
      <c r="M7" s="43">
        <f>PARAMETERS!$B$17*L7</f>
        <v>1.1388699090443319</v>
      </c>
      <c r="N7" s="45">
        <f>MAX(PARAMETERS!$B$18,PARAMETERS!$B$18+PARAMETERS!$B$19*(M7-1))</f>
        <v>3.1388699090443319E-2</v>
      </c>
      <c r="O7" s="50">
        <f>C7+G7</f>
        <v>1462.4908296866511</v>
      </c>
      <c r="P7" s="50">
        <f>D7+H7</f>
        <v>87.749449781199061</v>
      </c>
      <c r="Q7" s="45">
        <f>(P8-P7)/P7</f>
        <v>2.6187058485314357E-2</v>
      </c>
      <c r="R7" s="51">
        <f>Q7*100</f>
        <v>2.6187058485314356</v>
      </c>
      <c r="S7" s="9">
        <f>PARAMETERS!B13</f>
        <v>5.7575757575757572E-2</v>
      </c>
    </row>
    <row r="8" spans="1:24" ht="20.100000000000001" customHeight="1" x14ac:dyDescent="0.25">
      <c r="A8" s="6">
        <f>A7+1</f>
        <v>2021</v>
      </c>
      <c r="C8" s="27">
        <f>C7-N7*C7</f>
        <v>1133.2681160888671</v>
      </c>
      <c r="D8" s="50">
        <f>PARAMETERS!$B$12*C8</f>
        <v>68.682916126598016</v>
      </c>
      <c r="E8" s="54">
        <f t="shared" ref="E8:E71" si="0">(D9-D8)/D8</f>
        <v>-3.1609273490285028E-2</v>
      </c>
      <c r="G8" s="27">
        <f>G7+P7-N7*G7</f>
        <v>371.06647880341586</v>
      </c>
      <c r="H8" s="50">
        <f t="shared" ref="H8:H39" si="1">S7*G8</f>
        <v>21.364433628075457</v>
      </c>
      <c r="I8" s="12">
        <f t="shared" ref="I8:I71" si="2">(H9-H8)/H8</f>
        <v>0.21507258796083342</v>
      </c>
      <c r="J8" s="58"/>
      <c r="K8" s="52">
        <f>PARAMETERS!$B$9*D8</f>
        <v>9.9356026103399255</v>
      </c>
      <c r="L8" s="27">
        <f>L7+K7+PARAMETERS!$B$16</f>
        <v>618.82475213431223</v>
      </c>
      <c r="M8" s="43">
        <f>PARAMETERS!$B$17*L8</f>
        <v>1.1609273490284813</v>
      </c>
      <c r="N8" s="45">
        <f>MAX(PARAMETERS!$B$18,PARAMETERS!$B$18+PARAMETERS!$B$19*(M8-1))</f>
        <v>3.1609273490284813E-2</v>
      </c>
      <c r="O8" s="14">
        <f t="shared" ref="O8:P23" si="3">C8+G8</f>
        <v>1504.3345948922829</v>
      </c>
      <c r="P8" s="27">
        <f t="shared" si="3"/>
        <v>90.047349754673476</v>
      </c>
      <c r="Q8" s="45">
        <f>(P9-P8)/P8</f>
        <v>2.6917915489521594E-2</v>
      </c>
      <c r="R8" s="51">
        <f t="shared" ref="R8:R71" si="4">Q8*100</f>
        <v>2.6917915489521596</v>
      </c>
      <c r="S8" s="9">
        <f>S7+PARAMETERS!$B$21*(PARAMETERS!$B$22-'DECARBONISATION + ADAPTATION'!Q7)</f>
        <v>5.7766404651491854E-2</v>
      </c>
    </row>
    <row r="9" spans="1:24" ht="20.100000000000001" customHeight="1" x14ac:dyDescent="0.25">
      <c r="A9" s="6">
        <f t="shared" ref="A9:A72" si="5">A8+1</f>
        <v>2022</v>
      </c>
      <c r="C9" s="27">
        <f t="shared" ref="C9:C72" si="6">C8-N8*C8</f>
        <v>1097.4463342695942</v>
      </c>
      <c r="D9" s="50">
        <f>PARAMETERS!$B$12*C9</f>
        <v>66.511899046642071</v>
      </c>
      <c r="E9" s="54">
        <f t="shared" si="0"/>
        <v>-3.1823807633871784E-2</v>
      </c>
      <c r="G9" s="27">
        <f t="shared" ref="G9:G72" si="7">G8+P8-N8*G8</f>
        <v>449.38468674651517</v>
      </c>
      <c r="H9" s="50">
        <f t="shared" si="1"/>
        <v>25.959337658783102</v>
      </c>
      <c r="I9" s="12">
        <f t="shared" si="2"/>
        <v>0.17708095611690147</v>
      </c>
      <c r="J9" s="58"/>
      <c r="K9" s="52">
        <f>PARAMETERS!$B$9*D9</f>
        <v>9.6215454301388998</v>
      </c>
      <c r="L9" s="27">
        <f>L8+K8+PARAMETERS!$B$16</f>
        <v>630.2603547446522</v>
      </c>
      <c r="M9" s="43">
        <f>PARAMETERS!$B$17*L9</f>
        <v>1.1823807633871941</v>
      </c>
      <c r="N9" s="45">
        <f>MAX(PARAMETERS!$B$18,PARAMETERS!$B$18+PARAMETERS!$B$19*(M9-1))</f>
        <v>3.1823807633871937E-2</v>
      </c>
      <c r="O9" s="14">
        <f t="shared" si="3"/>
        <v>1546.8310210161094</v>
      </c>
      <c r="P9" s="27">
        <f t="shared" si="3"/>
        <v>92.47123670542517</v>
      </c>
      <c r="Q9" s="45">
        <f t="shared" ref="Q9:Q72" si="8">(P10-P9)/P9</f>
        <v>2.682177226693731E-2</v>
      </c>
      <c r="R9" s="51">
        <f t="shared" si="4"/>
        <v>2.6821772266937312</v>
      </c>
      <c r="S9" s="9">
        <f>S8+PARAMETERS!$B$21*(PARAMETERS!$B$22-'DECARBONISATION + ADAPTATION'!Q8)</f>
        <v>5.7920508877015775E-2</v>
      </c>
    </row>
    <row r="10" spans="1:24" ht="20.100000000000001" customHeight="1" x14ac:dyDescent="0.25">
      <c r="A10" s="6">
        <f t="shared" si="5"/>
        <v>2023</v>
      </c>
      <c r="C10" s="27">
        <f t="shared" si="6"/>
        <v>1062.5214132393007</v>
      </c>
      <c r="D10" s="50">
        <f>PARAMETERS!$B$12*C10</f>
        <v>64.395237166018234</v>
      </c>
      <c r="E10" s="54">
        <f t="shared" si="0"/>
        <v>-3.2032450003279318E-2</v>
      </c>
      <c r="G10" s="27">
        <f t="shared" si="7"/>
        <v>527.55479162731149</v>
      </c>
      <c r="H10" s="50">
        <f t="shared" si="1"/>
        <v>30.556241991561901</v>
      </c>
      <c r="I10" s="12">
        <f t="shared" si="2"/>
        <v>0.15110119268775127</v>
      </c>
      <c r="J10" s="58"/>
      <c r="K10" s="52">
        <f>PARAMETERS!$B$9*D10</f>
        <v>9.3153512192296013</v>
      </c>
      <c r="L10" s="27">
        <f>L9+K9+PARAMETERS!$B$16</f>
        <v>641.3819001747911</v>
      </c>
      <c r="M10" s="43">
        <f>PARAMETERS!$B$17*L10</f>
        <v>1.2032450003279114</v>
      </c>
      <c r="N10" s="45">
        <f>MAX(PARAMETERS!$B$18,PARAMETERS!$B$18+PARAMETERS!$B$19*(M10-1))</f>
        <v>3.203245000327911E-2</v>
      </c>
      <c r="O10" s="14">
        <f t="shared" si="3"/>
        <v>1590.0762048666122</v>
      </c>
      <c r="P10" s="27">
        <f t="shared" si="3"/>
        <v>94.951479157580138</v>
      </c>
      <c r="Q10" s="45">
        <f t="shared" si="8"/>
        <v>2.6901607185830172E-2</v>
      </c>
      <c r="R10" s="51">
        <f t="shared" si="4"/>
        <v>2.6901607185830172</v>
      </c>
      <c r="S10" s="9">
        <f>S9+PARAMETERS!$B$21*(PARAMETERS!$B$22-'DECARBONISATION + ADAPTATION'!Q9)</f>
        <v>5.8079420263668913E-2</v>
      </c>
    </row>
    <row r="11" spans="1:24" ht="20.100000000000001" customHeight="1" x14ac:dyDescent="0.25">
      <c r="A11" s="6">
        <f t="shared" si="5"/>
        <v>2024</v>
      </c>
      <c r="C11" s="27">
        <f t="shared" si="6"/>
        <v>1028.4862491922993</v>
      </c>
      <c r="D11" s="50">
        <f>PARAMETERS!$B$12*C11</f>
        <v>62.33249995104844</v>
      </c>
      <c r="E11" s="54">
        <f t="shared" si="0"/>
        <v>-3.2235348109349443E-2</v>
      </c>
      <c r="G11" s="27">
        <f t="shared" si="7"/>
        <v>605.6073982980995</v>
      </c>
      <c r="H11" s="50">
        <f t="shared" si="1"/>
        <v>35.173326600542453</v>
      </c>
      <c r="I11" s="12">
        <f t="shared" si="2"/>
        <v>0.1317805169887761</v>
      </c>
      <c r="J11" s="58"/>
      <c r="K11" s="52">
        <f>PARAMETERS!$B$9*D11</f>
        <v>9.0169576970366432</v>
      </c>
      <c r="L11" s="27">
        <f>L10+K10+PARAMETERS!$B$16</f>
        <v>652.19725139402067</v>
      </c>
      <c r="M11" s="43">
        <f>PARAMETERS!$B$17*L11</f>
        <v>1.2235348109349489</v>
      </c>
      <c r="N11" s="45">
        <f>MAX(PARAMETERS!$B$18,PARAMETERS!$B$18+PARAMETERS!$B$19*(M11-1))</f>
        <v>3.2235348109349485E-2</v>
      </c>
      <c r="O11" s="14">
        <f t="shared" si="3"/>
        <v>1634.0936474903988</v>
      </c>
      <c r="P11" s="27">
        <f t="shared" si="3"/>
        <v>97.5058265515909</v>
      </c>
      <c r="Q11" s="45">
        <f t="shared" si="8"/>
        <v>2.69301786575507E-2</v>
      </c>
      <c r="R11" s="51">
        <f t="shared" si="4"/>
        <v>2.6930178657550701</v>
      </c>
      <c r="S11" s="9">
        <f>S10+PARAMETERS!$B$21*(PARAMETERS!$B$22-'DECARBONISATION + ADAPTATION'!Q10)</f>
        <v>5.8234339904377402E-2</v>
      </c>
    </row>
    <row r="12" spans="1:24" ht="20.100000000000001" customHeight="1" x14ac:dyDescent="0.25">
      <c r="A12" s="6">
        <f t="shared" si="5"/>
        <v>2025</v>
      </c>
      <c r="C12" s="27">
        <f t="shared" si="6"/>
        <v>995.33263692390631</v>
      </c>
      <c r="D12" s="50">
        <f>PARAMETERS!$B$12*C12</f>
        <v>60.323190116600387</v>
      </c>
      <c r="E12" s="54">
        <f t="shared" si="0"/>
        <v>-3.2432648294530506E-2</v>
      </c>
      <c r="G12" s="27">
        <f t="shared" si="7"/>
        <v>683.59125954795365</v>
      </c>
      <c r="H12" s="50">
        <f t="shared" si="1"/>
        <v>39.808485764177007</v>
      </c>
      <c r="I12" s="12">
        <f t="shared" si="2"/>
        <v>0.11698256816986989</v>
      </c>
      <c r="J12" s="58"/>
      <c r="K12" s="52">
        <f>PARAMETERS!$B$9*D12</f>
        <v>8.7262929267853888</v>
      </c>
      <c r="L12" s="27">
        <f>L11+K11+PARAMETERS!$B$16</f>
        <v>662.71420909105734</v>
      </c>
      <c r="M12" s="43">
        <f>PARAMETERS!$B$17*L12</f>
        <v>1.2432648294530437</v>
      </c>
      <c r="N12" s="45">
        <f>MAX(PARAMETERS!$B$18,PARAMETERS!$B$18+PARAMETERS!$B$19*(M12-1))</f>
        <v>3.2432648294530436E-2</v>
      </c>
      <c r="O12" s="14">
        <f t="shared" si="3"/>
        <v>1678.92389647186</v>
      </c>
      <c r="P12" s="27">
        <f t="shared" si="3"/>
        <v>100.13167588077739</v>
      </c>
      <c r="Q12" s="45">
        <f t="shared" si="8"/>
        <v>2.6969069146577179E-2</v>
      </c>
      <c r="R12" s="51">
        <f t="shared" si="4"/>
        <v>2.6969069146577178</v>
      </c>
      <c r="S12" s="9">
        <f>S11+PARAMETERS!$B$21*(PARAMETERS!$B$22-'DECARBONISATION + ADAPTATION'!Q11)</f>
        <v>5.8387830971499868E-2</v>
      </c>
    </row>
    <row r="13" spans="1:24" ht="20.100000000000001" customHeight="1" x14ac:dyDescent="0.25">
      <c r="A13" s="6">
        <f t="shared" si="5"/>
        <v>2026</v>
      </c>
      <c r="C13" s="27">
        <f t="shared" si="6"/>
        <v>963.05136357448566</v>
      </c>
      <c r="D13" s="50">
        <f>PARAMETERS!$B$12*C13</f>
        <v>58.366749307544588</v>
      </c>
      <c r="E13" s="54">
        <f t="shared" si="0"/>
        <v>-3.2624495551721387E-2</v>
      </c>
      <c r="G13" s="27">
        <f t="shared" si="7"/>
        <v>761.55226053059721</v>
      </c>
      <c r="H13" s="50">
        <f t="shared" si="1"/>
        <v>44.465384663824139</v>
      </c>
      <c r="I13" s="12">
        <f t="shared" si="2"/>
        <v>0.10526646292390128</v>
      </c>
      <c r="J13" s="58"/>
      <c r="K13" s="52">
        <f>PARAMETERS!$B$9*D13</f>
        <v>8.4432761373759089</v>
      </c>
      <c r="L13" s="27">
        <f>L12+K12+PARAMETERS!$B$16</f>
        <v>672.94050201784273</v>
      </c>
      <c r="M13" s="43">
        <f>PARAMETERS!$B$17*L13</f>
        <v>1.2624495551721355</v>
      </c>
      <c r="N13" s="45">
        <f>MAX(PARAMETERS!$B$18,PARAMETERS!$B$18+PARAMETERS!$B$19*(M13-1))</f>
        <v>3.2624495551721353E-2</v>
      </c>
      <c r="O13" s="14">
        <f t="shared" si="3"/>
        <v>1724.6036241050829</v>
      </c>
      <c r="P13" s="27">
        <f t="shared" si="3"/>
        <v>102.83213397136873</v>
      </c>
      <c r="Q13" s="45">
        <f t="shared" si="8"/>
        <v>2.7000587323531382E-2</v>
      </c>
      <c r="R13" s="51">
        <f t="shared" si="4"/>
        <v>2.700058732353138</v>
      </c>
      <c r="S13" s="9">
        <f>S12+PARAMETERS!$B$21*(PARAMETERS!$B$22-'DECARBONISATION + ADAPTATION'!Q12)</f>
        <v>5.8539377514171008E-2</v>
      </c>
    </row>
    <row r="14" spans="1:24" ht="20.100000000000001" customHeight="1" x14ac:dyDescent="0.25">
      <c r="A14" s="6">
        <f t="shared" si="5"/>
        <v>2027</v>
      </c>
      <c r="C14" s="27">
        <f t="shared" si="6"/>
        <v>931.63229864747063</v>
      </c>
      <c r="D14" s="50">
        <f>PARAMETERS!$B$12*C14</f>
        <v>56.462563554392162</v>
      </c>
      <c r="E14" s="54">
        <f t="shared" si="0"/>
        <v>-3.2811033358540014E-2</v>
      </c>
      <c r="G14" s="27">
        <f t="shared" si="7"/>
        <v>839.53913616588216</v>
      </c>
      <c r="H14" s="50">
        <f t="shared" si="1"/>
        <v>49.146098429935591</v>
      </c>
      <c r="I14" s="12">
        <f t="shared" si="2"/>
        <v>9.5782666565715879E-2</v>
      </c>
      <c r="J14" s="58"/>
      <c r="K14" s="52">
        <f>PARAMETERS!$B$9*D14</f>
        <v>8.1678185125901326</v>
      </c>
      <c r="L14" s="27">
        <f>L13+K13+PARAMETERS!$B$16</f>
        <v>682.88377815521869</v>
      </c>
      <c r="M14" s="43">
        <f>PARAMETERS!$B$17*L14</f>
        <v>1.2811033358539989</v>
      </c>
      <c r="N14" s="45">
        <f>MAX(PARAMETERS!$B$18,PARAMETERS!$B$18+PARAMETERS!$B$19*(M14-1))</f>
        <v>3.2811033358539986E-2</v>
      </c>
      <c r="O14" s="14">
        <f t="shared" si="3"/>
        <v>1771.1714348133528</v>
      </c>
      <c r="P14" s="27">
        <f t="shared" si="3"/>
        <v>105.60866198432775</v>
      </c>
      <c r="Q14" s="45">
        <f t="shared" si="8"/>
        <v>2.7031393533346368E-2</v>
      </c>
      <c r="R14" s="51">
        <f t="shared" si="4"/>
        <v>2.7031393533346368</v>
      </c>
      <c r="S14" s="9">
        <f>S13+PARAMETERS!$B$21*(PARAMETERS!$B$22-'DECARBONISATION + ADAPTATION'!Q13)</f>
        <v>5.8689348147994438E-2</v>
      </c>
    </row>
    <row r="15" spans="1:24" ht="20.100000000000001" customHeight="1" x14ac:dyDescent="0.25">
      <c r="A15" s="6">
        <f t="shared" si="5"/>
        <v>2028</v>
      </c>
      <c r="C15" s="27">
        <f t="shared" si="6"/>
        <v>901.06448021865515</v>
      </c>
      <c r="D15" s="50">
        <f>PARAMETERS!$B$12*C15</f>
        <v>54.609968498100315</v>
      </c>
      <c r="E15" s="54">
        <f t="shared" si="0"/>
        <v>-3.2992403526394549E-2</v>
      </c>
      <c r="G15" s="27">
        <f t="shared" si="7"/>
        <v>917.60165154767139</v>
      </c>
      <c r="H15" s="50">
        <f t="shared" si="1"/>
        <v>53.853442788855965</v>
      </c>
      <c r="I15" s="12">
        <f t="shared" si="2"/>
        <v>8.7955342349913535E-2</v>
      </c>
      <c r="J15" s="58"/>
      <c r="K15" s="52">
        <f>PARAMETERS!$B$9*D15</f>
        <v>7.8998239469070377</v>
      </c>
      <c r="L15" s="27">
        <f>L14+K14+PARAMETERS!$B$16</f>
        <v>692.55159666780878</v>
      </c>
      <c r="M15" s="43">
        <f>PARAMETERS!$B$17*L15</f>
        <v>1.2992403526394454</v>
      </c>
      <c r="N15" s="45">
        <f>MAX(PARAMETERS!$B$18,PARAMETERS!$B$18+PARAMETERS!$B$19*(M15-1))</f>
        <v>3.2992403526394452E-2</v>
      </c>
      <c r="O15" s="14">
        <f t="shared" si="3"/>
        <v>1818.6661317663265</v>
      </c>
      <c r="P15" s="27">
        <f t="shared" si="3"/>
        <v>108.46341128695627</v>
      </c>
      <c r="Q15" s="45">
        <f t="shared" si="8"/>
        <v>2.7059667819199853E-2</v>
      </c>
      <c r="R15" s="51">
        <f t="shared" si="4"/>
        <v>2.7059667819199853</v>
      </c>
      <c r="S15" s="9">
        <f>S14+PARAMETERS!$B$21*(PARAMETERS!$B$22-'DECARBONISATION + ADAPTATION'!Q14)</f>
        <v>5.8837778471327123E-2</v>
      </c>
    </row>
    <row r="16" spans="1:24" ht="20.100000000000001" customHeight="1" x14ac:dyDescent="0.25">
      <c r="A16" s="6">
        <f t="shared" si="5"/>
        <v>2029</v>
      </c>
      <c r="C16" s="27">
        <f t="shared" si="6"/>
        <v>871.33619728398037</v>
      </c>
      <c r="D16" s="50">
        <f>PARAMETERS!$B$12*C16</f>
        <v>52.808254380847295</v>
      </c>
      <c r="E16" s="54">
        <f t="shared" si="0"/>
        <v>-3.3168746063734419E-2</v>
      </c>
      <c r="G16" s="27">
        <f t="shared" si="7"/>
        <v>995.79117887028099</v>
      </c>
      <c r="H16" s="50">
        <f t="shared" si="1"/>
        <v>58.590140786071274</v>
      </c>
      <c r="I16" s="12">
        <f t="shared" si="2"/>
        <v>8.1395810885884948E-2</v>
      </c>
      <c r="J16" s="58"/>
      <c r="K16" s="52">
        <f>PARAMETERS!$B$9*D16</f>
        <v>7.6391897674632059</v>
      </c>
      <c r="L16" s="27">
        <f>L15+K15+PARAMETERS!$B$16</f>
        <v>701.95142061471586</v>
      </c>
      <c r="M16" s="43">
        <f>PARAMETERS!$B$17*L16</f>
        <v>1.3168746063734473</v>
      </c>
      <c r="N16" s="45">
        <f>MAX(PARAMETERS!$B$18,PARAMETERS!$B$18+PARAMETERS!$B$19*(M16-1))</f>
        <v>3.3168746063734475E-2</v>
      </c>
      <c r="O16" s="14">
        <f t="shared" si="3"/>
        <v>1867.1273761542614</v>
      </c>
      <c r="P16" s="27">
        <f t="shared" si="3"/>
        <v>111.39839516691856</v>
      </c>
      <c r="Q16" s="45">
        <f t="shared" si="8"/>
        <v>2.7086641913034334E-2</v>
      </c>
      <c r="R16" s="51">
        <f t="shared" si="4"/>
        <v>2.7086641913034333</v>
      </c>
      <c r="S16" s="9">
        <f>S15+PARAMETERS!$B$21*(PARAMETERS!$B$22-'DECARBONISATION + ADAPTATION'!Q15)</f>
        <v>5.8984795080367129E-2</v>
      </c>
    </row>
    <row r="17" spans="1:19" ht="20.100000000000001" customHeight="1" x14ac:dyDescent="0.25">
      <c r="A17" s="6">
        <f t="shared" si="5"/>
        <v>2030</v>
      </c>
      <c r="C17" s="27">
        <f t="shared" si="6"/>
        <v>842.43506822012796</v>
      </c>
      <c r="D17" s="50">
        <f>PARAMETERS!$B$12*C17</f>
        <v>51.05667080121988</v>
      </c>
      <c r="E17" s="54">
        <f t="shared" si="0"/>
        <v>-3.334019905284679E-2</v>
      </c>
      <c r="G17" s="27">
        <f t="shared" si="7"/>
        <v>1074.1604292927443</v>
      </c>
      <c r="H17" s="50">
        <f t="shared" si="1"/>
        <v>63.359132805271706</v>
      </c>
      <c r="I17" s="12">
        <f t="shared" si="2"/>
        <v>7.5826594560117422E-2</v>
      </c>
      <c r="J17" s="58"/>
      <c r="K17" s="52">
        <f>PARAMETERS!$B$9*D17</f>
        <v>7.3858074219335403</v>
      </c>
      <c r="L17" s="27">
        <f>L16+K16+PARAMETERS!$B$16</f>
        <v>711.09061038217908</v>
      </c>
      <c r="M17" s="43">
        <f>PARAMETERS!$B$17*L17</f>
        <v>1.3340199052846751</v>
      </c>
      <c r="N17" s="45">
        <f>MAX(PARAMETERS!$B$18,PARAMETERS!$B$18+PARAMETERS!$B$19*(M17-1))</f>
        <v>3.3340199052846749E-2</v>
      </c>
      <c r="O17" s="14">
        <f t="shared" si="3"/>
        <v>1916.5954975128723</v>
      </c>
      <c r="P17" s="27">
        <f t="shared" si="3"/>
        <v>114.41580360649158</v>
      </c>
      <c r="Q17" s="45">
        <f t="shared" si="8"/>
        <v>2.7112231087293878E-2</v>
      </c>
      <c r="R17" s="51">
        <f t="shared" si="4"/>
        <v>2.7112231087293877</v>
      </c>
      <c r="S17" s="9">
        <f>S16+PARAMETERS!$B$21*(PARAMETERS!$B$22-'DECARBONISATION + ADAPTATION'!Q16)</f>
        <v>5.9130462984715415E-2</v>
      </c>
    </row>
    <row r="18" spans="1:19" ht="20.100000000000001" customHeight="1" x14ac:dyDescent="0.25">
      <c r="A18" s="6">
        <f t="shared" si="5"/>
        <v>2031</v>
      </c>
      <c r="C18" s="27">
        <f t="shared" si="6"/>
        <v>814.34811535657036</v>
      </c>
      <c r="D18" s="50">
        <f>PARAMETERS!$B$12*C18</f>
        <v>49.354431233731539</v>
      </c>
      <c r="E18" s="54">
        <f t="shared" si="0"/>
        <v>-3.3506898539555179E-2</v>
      </c>
      <c r="G18" s="27">
        <f t="shared" si="7"/>
        <v>1152.7635103719244</v>
      </c>
      <c r="H18" s="50">
        <f t="shared" si="1"/>
        <v>68.163440080177679</v>
      </c>
      <c r="I18" s="12">
        <f t="shared" si="2"/>
        <v>7.1046554240585411E-2</v>
      </c>
      <c r="J18" s="58"/>
      <c r="K18" s="52">
        <f>PARAMETERS!$B$9*D18</f>
        <v>7.1395631323202826</v>
      </c>
      <c r="L18" s="27">
        <f>L17+K17+PARAMETERS!$B$16</f>
        <v>719.97641780411266</v>
      </c>
      <c r="M18" s="43">
        <f>PARAMETERS!$B$17*L18</f>
        <v>1.350689853955513</v>
      </c>
      <c r="N18" s="45">
        <f>MAX(PARAMETERS!$B$18,PARAMETERS!$B$18+PARAMETERS!$B$19*(M18-1))</f>
        <v>3.350689853955513E-2</v>
      </c>
      <c r="O18" s="14">
        <f t="shared" si="3"/>
        <v>1967.1116257284948</v>
      </c>
      <c r="P18" s="27">
        <f t="shared" si="3"/>
        <v>117.51787131390921</v>
      </c>
      <c r="Q18" s="45">
        <f t="shared" si="8"/>
        <v>2.7136839592138664E-2</v>
      </c>
      <c r="R18" s="51">
        <f t="shared" si="4"/>
        <v>2.7136839592138662</v>
      </c>
      <c r="S18" s="9">
        <f>S17+PARAMETERS!$B$21*(PARAMETERS!$B$22-'DECARBONISATION + ADAPTATION'!Q17)</f>
        <v>5.9274851430350724E-2</v>
      </c>
    </row>
    <row r="19" spans="1:19" ht="20.100000000000001" customHeight="1" x14ac:dyDescent="0.25">
      <c r="A19" s="6">
        <f t="shared" si="5"/>
        <v>2032</v>
      </c>
      <c r="C19" s="27">
        <f t="shared" si="6"/>
        <v>787.06183567943981</v>
      </c>
      <c r="D19" s="50">
        <f>PARAMETERS!$B$12*C19</f>
        <v>47.700717313905443</v>
      </c>
      <c r="E19" s="54">
        <f t="shared" si="0"/>
        <v>-3.3668978435185966E-2</v>
      </c>
      <c r="G19" s="27">
        <f t="shared" si="7"/>
        <v>1231.6558517037001</v>
      </c>
      <c r="H19" s="50">
        <f t="shared" si="1"/>
        <v>73.006217623058916</v>
      </c>
      <c r="I19" s="12">
        <f t="shared" si="2"/>
        <v>6.6905341007452601E-2</v>
      </c>
      <c r="J19" s="58"/>
      <c r="K19" s="52">
        <f>PARAMETERS!$B$9*D19</f>
        <v>6.9003385148288778</v>
      </c>
      <c r="L19" s="27">
        <f>L18+K18+PARAMETERS!$B$16</f>
        <v>728.61598093643295</v>
      </c>
      <c r="M19" s="43">
        <f>PARAMETERS!$B$17*L19</f>
        <v>1.3668978435185934</v>
      </c>
      <c r="N19" s="45">
        <f>MAX(PARAMETERS!$B$18,PARAMETERS!$B$18+PARAMETERS!$B$19*(M19-1))</f>
        <v>3.3668978435185931E-2</v>
      </c>
      <c r="O19" s="14">
        <f t="shared" si="3"/>
        <v>2018.7176873831399</v>
      </c>
      <c r="P19" s="27">
        <f t="shared" si="3"/>
        <v>120.70693493696436</v>
      </c>
      <c r="Q19" s="45">
        <f t="shared" si="8"/>
        <v>2.7160589114969685E-2</v>
      </c>
      <c r="R19" s="51">
        <f t="shared" si="4"/>
        <v>2.7160589114969684</v>
      </c>
      <c r="S19" s="9">
        <f>S18+PARAMETERS!$B$21*(PARAMETERS!$B$22-'DECARBONISATION + ADAPTATION'!Q18)</f>
        <v>5.941800945074379E-2</v>
      </c>
    </row>
    <row r="20" spans="1:19" ht="20.100000000000001" customHeight="1" x14ac:dyDescent="0.25">
      <c r="A20" s="6">
        <f t="shared" si="5"/>
        <v>2033</v>
      </c>
      <c r="C20" s="27">
        <f t="shared" si="6"/>
        <v>760.56226770679086</v>
      </c>
      <c r="D20" s="50">
        <f>PARAMETERS!$B$12*C20</f>
        <v>46.094682891320659</v>
      </c>
      <c r="E20" s="54">
        <f t="shared" si="0"/>
        <v>-3.3826570430162288E-2</v>
      </c>
      <c r="G20" s="27">
        <f t="shared" si="7"/>
        <v>1310.8941923300822</v>
      </c>
      <c r="H20" s="50">
        <f t="shared" si="1"/>
        <v>77.890723508793968</v>
      </c>
      <c r="I20" s="12">
        <f t="shared" si="2"/>
        <v>6.3288733401064556E-2</v>
      </c>
      <c r="J20" s="58"/>
      <c r="K20" s="52">
        <f>PARAMETERS!$B$9*D20</f>
        <v>6.6680111661776218</v>
      </c>
      <c r="L20" s="27">
        <f>L19+K19+PARAMETERS!$B$16</f>
        <v>737.01631945126178</v>
      </c>
      <c r="M20" s="43">
        <f>PARAMETERS!$B$17*L20</f>
        <v>1.3826570430162333</v>
      </c>
      <c r="N20" s="45">
        <f>MAX(PARAMETERS!$B$18,PARAMETERS!$B$18+PARAMETERS!$B$19*(M20-1))</f>
        <v>3.382657043016233E-2</v>
      </c>
      <c r="O20" s="14">
        <f t="shared" si="3"/>
        <v>2071.4564600368731</v>
      </c>
      <c r="P20" s="27">
        <f t="shared" si="3"/>
        <v>123.98540640011463</v>
      </c>
      <c r="Q20" s="45">
        <f t="shared" si="8"/>
        <v>2.7183684718572774E-2</v>
      </c>
      <c r="R20" s="51">
        <f t="shared" si="4"/>
        <v>2.7183684718572776</v>
      </c>
      <c r="S20" s="9">
        <f>S19+PARAMETERS!$B$21*(PARAMETERS!$B$22-'DECARBONISATION + ADAPTATION'!Q19)</f>
        <v>5.9559979994995307E-2</v>
      </c>
    </row>
    <row r="21" spans="1:19" ht="20.100000000000001" customHeight="1" x14ac:dyDescent="0.25">
      <c r="A21" s="6">
        <f t="shared" si="5"/>
        <v>2034</v>
      </c>
      <c r="C21" s="27">
        <f t="shared" si="6"/>
        <v>734.83505459168316</v>
      </c>
      <c r="D21" s="50">
        <f>PARAMETERS!$B$12*C21</f>
        <v>44.535457854041404</v>
      </c>
      <c r="E21" s="54">
        <f t="shared" si="0"/>
        <v>-3.3979803918598013E-2</v>
      </c>
      <c r="G21" s="27">
        <f t="shared" si="7"/>
        <v>1390.5365440068526</v>
      </c>
      <c r="H21" s="50">
        <f t="shared" si="1"/>
        <v>82.820328743358061</v>
      </c>
      <c r="I21" s="12">
        <f t="shared" si="2"/>
        <v>6.0108179325103928E-2</v>
      </c>
      <c r="J21" s="58"/>
      <c r="K21" s="52">
        <f>PARAMETERS!$B$9*D21</f>
        <v>6.442455216835806</v>
      </c>
      <c r="L21" s="27">
        <f>L20+K20+PARAMETERS!$B$16</f>
        <v>745.1843306174394</v>
      </c>
      <c r="M21" s="43">
        <f>PARAMETERS!$B$17*L21</f>
        <v>1.3979803918597964</v>
      </c>
      <c r="N21" s="45">
        <f>MAX(PARAMETERS!$B$18,PARAMETERS!$B$18+PARAMETERS!$B$19*(M21-1))</f>
        <v>3.3979803918597964E-2</v>
      </c>
      <c r="O21" s="14">
        <f t="shared" si="3"/>
        <v>2125.3715985985359</v>
      </c>
      <c r="P21" s="27">
        <f t="shared" si="3"/>
        <v>127.35578659739946</v>
      </c>
      <c r="Q21" s="45">
        <f t="shared" si="8"/>
        <v>2.7206247467323728E-2</v>
      </c>
      <c r="R21" s="51">
        <f t="shared" si="4"/>
        <v>2.7206247467323728</v>
      </c>
      <c r="S21" s="9">
        <f>S20+PARAMETERS!$B$21*(PARAMETERS!$B$22-'DECARBONISATION + ADAPTATION'!Q20)</f>
        <v>5.9700795759066672E-2</v>
      </c>
    </row>
    <row r="22" spans="1:19" ht="20.100000000000001" customHeight="1" x14ac:dyDescent="0.25">
      <c r="A22" s="6">
        <f t="shared" si="5"/>
        <v>2035</v>
      </c>
      <c r="C22" s="27">
        <f t="shared" si="6"/>
        <v>709.86550352414554</v>
      </c>
      <c r="D22" s="50">
        <f>PARAMETERS!$B$12*C22</f>
        <v>43.022151728736091</v>
      </c>
      <c r="E22" s="54">
        <f t="shared" si="0"/>
        <v>-3.4128805933269342E-2</v>
      </c>
      <c r="G22" s="27">
        <f t="shared" si="7"/>
        <v>1470.6421714972544</v>
      </c>
      <c r="H22" s="50">
        <f t="shared" si="1"/>
        <v>87.798507915227887</v>
      </c>
      <c r="I22" s="12">
        <f t="shared" si="2"/>
        <v>5.7294056674838077E-2</v>
      </c>
      <c r="J22" s="58"/>
      <c r="K22" s="52">
        <f>PARAMETERS!$B$9*D22</f>
        <v>6.2235418518133763</v>
      </c>
      <c r="L22" s="27">
        <f>L21+K21+PARAMETERS!$B$16</f>
        <v>753.12678583427521</v>
      </c>
      <c r="M22" s="43">
        <f>PARAMETERS!$B$17*L22</f>
        <v>1.4128805933269435</v>
      </c>
      <c r="N22" s="45">
        <f>MAX(PARAMETERS!$B$18,PARAMETERS!$B$18+PARAMETERS!$B$19*(M22-1))</f>
        <v>3.4128805933269432E-2</v>
      </c>
      <c r="O22" s="14">
        <f t="shared" si="3"/>
        <v>2180.5076750213998</v>
      </c>
      <c r="P22" s="27">
        <f t="shared" si="3"/>
        <v>130.82065964396398</v>
      </c>
      <c r="Q22" s="45">
        <f t="shared" si="8"/>
        <v>2.7228405902965817E-2</v>
      </c>
      <c r="R22" s="51">
        <f t="shared" si="4"/>
        <v>2.7228405902965815</v>
      </c>
      <c r="S22" s="9">
        <f>S21+PARAMETERS!$B$21*(PARAMETERS!$B$22-'DECARBONISATION + ADAPTATION'!Q21)</f>
        <v>5.9840483385700485E-2</v>
      </c>
    </row>
    <row r="23" spans="1:19" ht="20.100000000000001" customHeight="1" x14ac:dyDescent="0.25">
      <c r="A23" s="6">
        <f t="shared" si="5"/>
        <v>2036</v>
      </c>
      <c r="C23" s="27">
        <f t="shared" si="6"/>
        <v>685.63864151564735</v>
      </c>
      <c r="D23" s="50">
        <f>PARAMETERS!$B$12*C23</f>
        <v>41.553857061554389</v>
      </c>
      <c r="E23" s="54">
        <f t="shared" si="0"/>
        <v>-3.4273701090358988E-2</v>
      </c>
      <c r="G23" s="27">
        <f t="shared" si="7"/>
        <v>1551.2715698729066</v>
      </c>
      <c r="H23" s="50">
        <f t="shared" si="1"/>
        <v>92.828840603689173</v>
      </c>
      <c r="I23" s="12">
        <f t="shared" si="2"/>
        <v>5.4790807563777841E-2</v>
      </c>
      <c r="J23" s="58"/>
      <c r="K23" s="52">
        <f>PARAMETERS!$B$9*D23</f>
        <v>6.0111397997352576</v>
      </c>
      <c r="L23" s="27">
        <f>L22+K22+PARAMETERS!$B$16</f>
        <v>760.85032768608858</v>
      </c>
      <c r="M23" s="43">
        <f>PARAMETERS!$B$17*L23</f>
        <v>1.4273701090358919</v>
      </c>
      <c r="N23" s="45">
        <f>MAX(PARAMETERS!$B$18,PARAMETERS!$B$18+PARAMETERS!$B$19*(M23-1))</f>
        <v>3.4273701090358918E-2</v>
      </c>
      <c r="O23" s="14">
        <f t="shared" si="3"/>
        <v>2236.9102113885538</v>
      </c>
      <c r="P23" s="27">
        <f t="shared" si="3"/>
        <v>134.38269766524357</v>
      </c>
      <c r="Q23" s="45">
        <f t="shared" si="8"/>
        <v>2.7250254157929608E-2</v>
      </c>
      <c r="R23" s="51">
        <f t="shared" si="4"/>
        <v>2.725025415792961</v>
      </c>
      <c r="S23" s="9">
        <f>S22+PARAMETERS!$B$21*(PARAMETERS!$B$22-'DECARBONISATION + ADAPTATION'!Q22)</f>
        <v>5.9979063090552197E-2</v>
      </c>
    </row>
    <row r="24" spans="1:19" ht="20.100000000000001" customHeight="1" x14ac:dyDescent="0.25">
      <c r="A24" s="6">
        <f t="shared" si="5"/>
        <v>2037</v>
      </c>
      <c r="C24" s="27">
        <f t="shared" si="6"/>
        <v>662.13926766034035</v>
      </c>
      <c r="D24" s="50">
        <f>PARAMETERS!$B$12*C24</f>
        <v>40.129652585475171</v>
      </c>
      <c r="E24" s="54">
        <f t="shared" si="0"/>
        <v>-3.4414611543371859E-2</v>
      </c>
      <c r="G24" s="27">
        <f t="shared" si="7"/>
        <v>1632.4864494423543</v>
      </c>
      <c r="H24" s="50">
        <f t="shared" si="1"/>
        <v>97.915007745574513</v>
      </c>
      <c r="I24" s="12">
        <f t="shared" si="2"/>
        <v>5.2553575341097628E-2</v>
      </c>
      <c r="J24" s="58"/>
      <c r="K24" s="52">
        <f>PARAMETERS!$B$9*D24</f>
        <v>5.805115791026771</v>
      </c>
      <c r="L24" s="27">
        <f>L23+K23+PARAMETERS!$B$16</f>
        <v>768.36146748582382</v>
      </c>
      <c r="M24" s="43">
        <f>PARAMETERS!$B$17*L24</f>
        <v>1.4414611543371898</v>
      </c>
      <c r="N24" s="45">
        <f>MAX(PARAMETERS!$B$18,PARAMETERS!$B$18+PARAMETERS!$B$19*(M24-1))</f>
        <v>3.4414611543371901E-2</v>
      </c>
      <c r="O24" s="14">
        <f t="shared" ref="O24:P87" si="9">C24+G24</f>
        <v>2294.6257171026946</v>
      </c>
      <c r="P24" s="27">
        <f t="shared" si="9"/>
        <v>138.04466033104967</v>
      </c>
      <c r="Q24" s="45">
        <f t="shared" si="8"/>
        <v>2.7271879422596134E-2</v>
      </c>
      <c r="R24" s="51">
        <f t="shared" si="4"/>
        <v>2.7271879422596133</v>
      </c>
      <c r="S24" s="9">
        <f>S23+PARAMETERS!$B$21*(PARAMETERS!$B$22-'DECARBONISATION + ADAPTATION'!Q23)</f>
        <v>6.0116550382655717E-2</v>
      </c>
    </row>
    <row r="25" spans="1:19" ht="20.100000000000001" customHeight="1" x14ac:dyDescent="0.25">
      <c r="A25" s="6">
        <f t="shared" si="5"/>
        <v>2038</v>
      </c>
      <c r="C25" s="27">
        <f t="shared" si="6"/>
        <v>639.35200197619702</v>
      </c>
      <c r="D25" s="50">
        <f>PARAMETERS!$B$12*C25</f>
        <v>38.748606180375575</v>
      </c>
      <c r="E25" s="54">
        <f t="shared" si="0"/>
        <v>-3.4551656945650475E-2</v>
      </c>
      <c r="G25" s="27">
        <f t="shared" si="7"/>
        <v>1714.3497227660271</v>
      </c>
      <c r="H25" s="50">
        <f t="shared" si="1"/>
        <v>103.06079148215572</v>
      </c>
      <c r="I25" s="12">
        <f t="shared" si="2"/>
        <v>5.0545722420419534E-2</v>
      </c>
      <c r="J25" s="58"/>
      <c r="K25" s="52">
        <f>PARAMETERS!$B$9*D25</f>
        <v>5.6053349861142907</v>
      </c>
      <c r="L25" s="27">
        <f>L24+K24+PARAMETERS!$B$16</f>
        <v>775.66658327685059</v>
      </c>
      <c r="M25" s="43">
        <f>PARAMETERS!$B$17*L25</f>
        <v>1.455165694565054</v>
      </c>
      <c r="N25" s="45">
        <f>MAX(PARAMETERS!$B$18,PARAMETERS!$B$18+PARAMETERS!$B$19*(M25-1))</f>
        <v>3.4551656945650537E-2</v>
      </c>
      <c r="O25" s="14">
        <f t="shared" si="9"/>
        <v>2353.7017247422241</v>
      </c>
      <c r="P25" s="27">
        <f t="shared" si="9"/>
        <v>141.8093976625313</v>
      </c>
      <c r="Q25" s="45">
        <f t="shared" si="8"/>
        <v>2.7293350614392926E-2</v>
      </c>
      <c r="R25" s="51">
        <f t="shared" si="4"/>
        <v>2.7293350614392926</v>
      </c>
      <c r="S25" s="9">
        <f>S24+PARAMETERS!$B$21*(PARAMETERS!$B$22-'DECARBONISATION + ADAPTATION'!Q24)</f>
        <v>6.0252956411525914E-2</v>
      </c>
    </row>
    <row r="26" spans="1:19" ht="20.100000000000001" customHeight="1" x14ac:dyDescent="0.25">
      <c r="A26" s="6">
        <f t="shared" si="5"/>
        <v>2039</v>
      </c>
      <c r="C26" s="27">
        <f t="shared" si="6"/>
        <v>617.26133093640055</v>
      </c>
      <c r="D26" s="50">
        <f>PARAMETERS!$B$12*C26</f>
        <v>37.409777632509126</v>
      </c>
      <c r="E26" s="54">
        <f t="shared" si="0"/>
        <v>-3.4684954420920268E-2</v>
      </c>
      <c r="G26" s="27">
        <f t="shared" si="7"/>
        <v>1796.9254969226754</v>
      </c>
      <c r="H26" s="50">
        <f t="shared" si="1"/>
        <v>108.2700736408415</v>
      </c>
      <c r="I26" s="12">
        <f t="shared" si="2"/>
        <v>4.8737031308474926E-2</v>
      </c>
      <c r="J26" s="58"/>
      <c r="K26" s="52">
        <f>PARAMETERS!$B$9*D26</f>
        <v>5.4116613746086175</v>
      </c>
      <c r="L26" s="27">
        <f>L25+K25+PARAMETERS!$B$16</f>
        <v>782.77191826296485</v>
      </c>
      <c r="M26" s="43">
        <f>PARAMETERS!$B$17*L26</f>
        <v>1.468495442092022</v>
      </c>
      <c r="N26" s="45">
        <f>MAX(PARAMETERS!$B$18,PARAMETERS!$B$18+PARAMETERS!$B$19*(M26-1))</f>
        <v>3.4684954420920219E-2</v>
      </c>
      <c r="O26" s="14">
        <f t="shared" si="9"/>
        <v>2414.1868278590759</v>
      </c>
      <c r="P26" s="27">
        <f t="shared" si="9"/>
        <v>145.67985127335064</v>
      </c>
      <c r="Q26" s="45">
        <f t="shared" si="8"/>
        <v>2.731472816551507E-2</v>
      </c>
      <c r="R26" s="51">
        <f t="shared" si="4"/>
        <v>2.731472816551507</v>
      </c>
      <c r="S26" s="9">
        <f>S25+PARAMETERS!$B$21*(PARAMETERS!$B$22-'DECARBONISATION + ADAPTATION'!Q25)</f>
        <v>6.0388288880806267E-2</v>
      </c>
    </row>
    <row r="27" spans="1:19" ht="20.100000000000001" customHeight="1" x14ac:dyDescent="0.25">
      <c r="A27" s="6">
        <f t="shared" si="5"/>
        <v>2040</v>
      </c>
      <c r="C27" s="27">
        <f t="shared" si="6"/>
        <v>595.85164980707498</v>
      </c>
      <c r="D27" s="50">
        <f>PARAMETERS!$B$12*C27</f>
        <v>36.112221200428785</v>
      </c>
      <c r="E27" s="54">
        <f t="shared" si="0"/>
        <v>-3.4814618541324595E-2</v>
      </c>
      <c r="G27" s="27">
        <f t="shared" si="7"/>
        <v>1880.2790692374735</v>
      </c>
      <c r="H27" s="50">
        <f t="shared" si="1"/>
        <v>113.54683560964608</v>
      </c>
      <c r="I27" s="12">
        <f t="shared" si="2"/>
        <v>4.7102345806304319E-2</v>
      </c>
      <c r="J27" s="58"/>
      <c r="K27" s="52">
        <f>PARAMETERS!$B$9*D27</f>
        <v>5.2239581464888634</v>
      </c>
      <c r="L27" s="27">
        <f>L26+K26+PARAMETERS!$B$16</f>
        <v>789.68357963757342</v>
      </c>
      <c r="M27" s="43">
        <f>PARAMETERS!$B$17*L27</f>
        <v>1.4814618541324784</v>
      </c>
      <c r="N27" s="45">
        <f>MAX(PARAMETERS!$B$18,PARAMETERS!$B$18+PARAMETERS!$B$19*(M27-1))</f>
        <v>3.4814618541324782E-2</v>
      </c>
      <c r="O27" s="14">
        <f t="shared" si="9"/>
        <v>2476.1307190445486</v>
      </c>
      <c r="P27" s="27">
        <f t="shared" si="9"/>
        <v>149.65905681007487</v>
      </c>
      <c r="Q27" s="45">
        <f t="shared" si="8"/>
        <v>2.7336061027807231E-2</v>
      </c>
      <c r="R27" s="51">
        <f t="shared" si="4"/>
        <v>2.733606102780723</v>
      </c>
      <c r="S27" s="9">
        <f>S26+PARAMETERS!$B$21*(PARAMETERS!$B$22-'DECARBONISATION + ADAPTATION'!Q26)</f>
        <v>6.0522552472530515E-2</v>
      </c>
    </row>
    <row r="28" spans="1:19" ht="20.100000000000001" customHeight="1" x14ac:dyDescent="0.25">
      <c r="A28" s="6">
        <f t="shared" si="5"/>
        <v>2041</v>
      </c>
      <c r="C28" s="27">
        <f t="shared" si="6"/>
        <v>575.10730191182267</v>
      </c>
      <c r="D28" s="50">
        <f>PARAMETERS!$B$12*C28</f>
        <v>34.854987994655922</v>
      </c>
      <c r="E28" s="54">
        <f t="shared" si="0"/>
        <v>-3.4940761312425371E-2</v>
      </c>
      <c r="G28" s="27">
        <f t="shared" si="7"/>
        <v>1964.4769275008086</v>
      </c>
      <c r="H28" s="50">
        <f t="shared" si="1"/>
        <v>118.89515792574322</v>
      </c>
      <c r="I28" s="12">
        <f t="shared" si="2"/>
        <v>4.5620551215133677E-2</v>
      </c>
      <c r="J28" s="58"/>
      <c r="K28" s="52">
        <f>PARAMETERS!$B$9*D28</f>
        <v>5.0420880363430083</v>
      </c>
      <c r="L28" s="27">
        <f>L27+K27+PARAMETERS!$B$16</f>
        <v>796.40753778406224</v>
      </c>
      <c r="M28" s="43">
        <f>PARAMETERS!$B$17*L28</f>
        <v>1.494076131242531</v>
      </c>
      <c r="N28" s="45">
        <f>MAX(PARAMETERS!$B$18,PARAMETERS!$B$18+PARAMETERS!$B$19*(M28-1))</f>
        <v>3.4940761312425309E-2</v>
      </c>
      <c r="O28" s="14">
        <f t="shared" si="9"/>
        <v>2539.5842294126314</v>
      </c>
      <c r="P28" s="27">
        <f t="shared" si="9"/>
        <v>153.75014592039915</v>
      </c>
      <c r="Q28" s="45">
        <f t="shared" si="8"/>
        <v>2.7357390785773449E-2</v>
      </c>
      <c r="R28" s="51">
        <f t="shared" si="4"/>
        <v>2.7357390785773448</v>
      </c>
      <c r="S28" s="9">
        <f>S27+PARAMETERS!$B$21*(PARAMETERS!$B$22-'DECARBONISATION + ADAPTATION'!Q27)</f>
        <v>6.0655749421140152E-2</v>
      </c>
    </row>
    <row r="29" spans="1:19" ht="20.100000000000001" customHeight="1" x14ac:dyDescent="0.25">
      <c r="A29" s="6">
        <f t="shared" si="5"/>
        <v>2042</v>
      </c>
      <c r="C29" s="27">
        <f t="shared" si="6"/>
        <v>555.0126149466887</v>
      </c>
      <c r="D29" s="50">
        <f>PARAMETERS!$B$12*C29</f>
        <v>33.637128178587197</v>
      </c>
      <c r="E29" s="54">
        <f t="shared" si="0"/>
        <v>-3.5063492164656922E-2</v>
      </c>
      <c r="G29" s="27">
        <f t="shared" si="7"/>
        <v>2049.5867539936357</v>
      </c>
      <c r="H29" s="50">
        <f t="shared" si="1"/>
        <v>124.319220567126</v>
      </c>
      <c r="I29" s="12">
        <f t="shared" si="2"/>
        <v>4.4273787358516559E-2</v>
      </c>
      <c r="J29" s="58"/>
      <c r="K29" s="52">
        <f>PARAMETERS!$B$9*D29</f>
        <v>4.8659136417489117</v>
      </c>
      <c r="L29" s="27">
        <f>L28+K28+PARAMETERS!$B$16</f>
        <v>802.94962582040523</v>
      </c>
      <c r="M29" s="43">
        <f>PARAMETERS!$B$17*L29</f>
        <v>1.5063492164656866</v>
      </c>
      <c r="N29" s="45">
        <f>MAX(PARAMETERS!$B$18,PARAMETERS!$B$18+PARAMETERS!$B$19*(M29-1))</f>
        <v>3.5063492164656866E-2</v>
      </c>
      <c r="O29" s="14">
        <f t="shared" si="9"/>
        <v>2604.5993689403244</v>
      </c>
      <c r="P29" s="27">
        <f t="shared" si="9"/>
        <v>157.9563487457132</v>
      </c>
      <c r="Q29" s="45">
        <f t="shared" si="8"/>
        <v>2.7378751091518598E-2</v>
      </c>
      <c r="R29" s="51">
        <f t="shared" si="4"/>
        <v>2.7378751091518598</v>
      </c>
      <c r="S29" s="9">
        <f>S28+PARAMETERS!$B$21*(PARAMETERS!$B$22-'DECARBONISATION + ADAPTATION'!Q28)</f>
        <v>6.0787879881851477E-2</v>
      </c>
    </row>
    <row r="30" spans="1:19" ht="20.100000000000001" customHeight="1" x14ac:dyDescent="0.25">
      <c r="A30" s="6">
        <f t="shared" si="5"/>
        <v>2043</v>
      </c>
      <c r="C30" s="27">
        <f t="shared" si="6"/>
        <v>535.55193447121974</v>
      </c>
      <c r="D30" s="50">
        <f>PARAMETERS!$B$12*C30</f>
        <v>32.457692998255744</v>
      </c>
      <c r="E30" s="54">
        <f t="shared" si="0"/>
        <v>-3.5182917950758258E-2</v>
      </c>
      <c r="G30" s="27">
        <f t="shared" si="7"/>
        <v>2135.6774336499084</v>
      </c>
      <c r="H30" s="50">
        <f t="shared" si="1"/>
        <v>129.82330330309145</v>
      </c>
      <c r="I30" s="12">
        <f t="shared" si="2"/>
        <v>4.3046841687173251E-2</v>
      </c>
      <c r="J30" s="58"/>
      <c r="K30" s="52">
        <f>PARAMETERS!$B$9*D30</f>
        <v>4.6952977168975512</v>
      </c>
      <c r="L30" s="27">
        <f>L29+K29+PARAMETERS!$B$16</f>
        <v>809.31553946215411</v>
      </c>
      <c r="M30" s="43">
        <f>PARAMETERS!$B$17*L30</f>
        <v>1.518291795075819</v>
      </c>
      <c r="N30" s="45">
        <f>MAX(PARAMETERS!$B$18,PARAMETERS!$B$18+PARAMETERS!$B$19*(M30-1))</f>
        <v>3.5182917950758189E-2</v>
      </c>
      <c r="O30" s="14">
        <f t="shared" si="9"/>
        <v>2671.2293681211281</v>
      </c>
      <c r="P30" s="27">
        <f t="shared" si="9"/>
        <v>162.28099630134719</v>
      </c>
      <c r="Q30" s="45">
        <f t="shared" si="8"/>
        <v>2.7400169682891117E-2</v>
      </c>
      <c r="R30" s="51">
        <f t="shared" si="4"/>
        <v>2.7400169682891118</v>
      </c>
      <c r="S30" s="9">
        <f>S29+PARAMETERS!$B$21*(PARAMETERS!$B$22-'DECARBONISATION + ADAPTATION'!Q29)</f>
        <v>6.0918942327275544E-2</v>
      </c>
    </row>
    <row r="31" spans="1:19" ht="20.100000000000001" customHeight="1" x14ac:dyDescent="0.25">
      <c r="A31" s="6">
        <f t="shared" si="5"/>
        <v>2044</v>
      </c>
      <c r="C31" s="27">
        <f t="shared" si="6"/>
        <v>516.70965470234898</v>
      </c>
      <c r="D31" s="50">
        <f>PARAMETERS!$B$12*C31</f>
        <v>31.315736648627212</v>
      </c>
      <c r="E31" s="54">
        <f t="shared" si="0"/>
        <v>-3.5299142948709714E-2</v>
      </c>
      <c r="G31" s="27">
        <f t="shared" si="7"/>
        <v>2222.8190660338651</v>
      </c>
      <c r="H31" s="50">
        <f t="shared" si="1"/>
        <v>135.4117864876855</v>
      </c>
      <c r="I31" s="12">
        <f t="shared" si="2"/>
        <v>4.1926671860672851E-2</v>
      </c>
      <c r="J31" s="58"/>
      <c r="K31" s="52">
        <f>PARAMETERS!$B$9*D31</f>
        <v>4.5301034425695619</v>
      </c>
      <c r="L31" s="27">
        <f>L30+K30+PARAMETERS!$B$16</f>
        <v>815.51083717905169</v>
      </c>
      <c r="M31" s="43">
        <f>PARAMETERS!$B$17*L31</f>
        <v>1.5299142948709776</v>
      </c>
      <c r="N31" s="45">
        <f>MAX(PARAMETERS!$B$18,PARAMETERS!$B$18+PARAMETERS!$B$19*(M31-1))</f>
        <v>3.5299142948709776E-2</v>
      </c>
      <c r="O31" s="14">
        <f t="shared" si="9"/>
        <v>2739.5287207362139</v>
      </c>
      <c r="P31" s="27">
        <f t="shared" si="9"/>
        <v>166.72752313631273</v>
      </c>
      <c r="Q31" s="45">
        <f t="shared" si="8"/>
        <v>2.7421668526166003E-2</v>
      </c>
      <c r="R31" s="51">
        <f t="shared" si="4"/>
        <v>2.7421668526166001</v>
      </c>
      <c r="S31" s="9">
        <f>S30+PARAMETERS!$B$21*(PARAMETERS!$B$22-'DECARBONISATION + ADAPTATION'!Q30)</f>
        <v>6.1048933843130988E-2</v>
      </c>
    </row>
    <row r="32" spans="1:19" ht="20.100000000000001" customHeight="1" x14ac:dyDescent="0.25">
      <c r="A32" s="6">
        <f t="shared" si="5"/>
        <v>2045</v>
      </c>
      <c r="C32" s="27">
        <f t="shared" si="6"/>
        <v>498.4702467380323</v>
      </c>
      <c r="D32" s="50">
        <f>PARAMETERS!$B$12*C32</f>
        <v>30.210317984123172</v>
      </c>
      <c r="E32" s="54">
        <f t="shared" si="0"/>
        <v>-3.5412268869736772E-2</v>
      </c>
      <c r="G32" s="27">
        <f t="shared" si="7"/>
        <v>2311.082981209131</v>
      </c>
      <c r="H32" s="50">
        <f t="shared" si="1"/>
        <v>141.08915202582219</v>
      </c>
      <c r="I32" s="12">
        <f t="shared" si="2"/>
        <v>4.0902029402066567E-2</v>
      </c>
      <c r="J32" s="58"/>
      <c r="K32" s="52">
        <f>PARAMETERS!$B$9*D32</f>
        <v>4.3701946735778572</v>
      </c>
      <c r="L32" s="27">
        <f>L31+K31+PARAMETERS!$B$16</f>
        <v>821.5409406216213</v>
      </c>
      <c r="M32" s="43">
        <f>PARAMETERS!$B$17*L32</f>
        <v>1.5412268869736776</v>
      </c>
      <c r="N32" s="45">
        <f>MAX(PARAMETERS!$B$18,PARAMETERS!$B$18+PARAMETERS!$B$19*(M32-1))</f>
        <v>3.5412268869736772E-2</v>
      </c>
      <c r="O32" s="14">
        <f t="shared" si="9"/>
        <v>2809.5532279471636</v>
      </c>
      <c r="P32" s="27">
        <f t="shared" si="9"/>
        <v>171.29947000994537</v>
      </c>
      <c r="Q32" s="45">
        <f t="shared" si="8"/>
        <v>2.7443264950591271E-2</v>
      </c>
      <c r="R32" s="51">
        <f t="shared" si="4"/>
        <v>2.7443264950591271</v>
      </c>
      <c r="S32" s="9">
        <f>S31+PARAMETERS!$B$21*(PARAMETERS!$B$22-'DECARBONISATION + ADAPTATION'!Q31)</f>
        <v>6.1177850416822686E-2</v>
      </c>
    </row>
    <row r="33" spans="1:27" s="2" customFormat="1" ht="20.100000000000001" customHeight="1" x14ac:dyDescent="0.25">
      <c r="A33" s="6">
        <f t="shared" si="5"/>
        <v>2046</v>
      </c>
      <c r="B33" s="60"/>
      <c r="C33" s="27">
        <f t="shared" si="6"/>
        <v>480.81828433698109</v>
      </c>
      <c r="D33" s="50">
        <f>PARAMETERS!$B$12*C33</f>
        <v>29.140502081029158</v>
      </c>
      <c r="E33" s="54">
        <f t="shared" si="0"/>
        <v>-3.5522394870954092E-2</v>
      </c>
      <c r="F33" s="65"/>
      <c r="G33" s="27">
        <f t="shared" si="7"/>
        <v>2400.5417593082257</v>
      </c>
      <c r="H33" s="50">
        <f t="shared" si="1"/>
        <v>146.85998467029501</v>
      </c>
      <c r="I33" s="12">
        <f t="shared" si="2"/>
        <v>3.9963158580391588E-2</v>
      </c>
      <c r="J33" s="58"/>
      <c r="K33" s="52">
        <f>PARAMETERS!$B$9*D33</f>
        <v>4.2154361647840268</v>
      </c>
      <c r="L33" s="27">
        <f>L32+K32+PARAMETERS!$B$16</f>
        <v>827.41113529519919</v>
      </c>
      <c r="M33" s="43">
        <f>PARAMETERS!$B$17*L33</f>
        <v>1.5522394870953979</v>
      </c>
      <c r="N33" s="45">
        <f>MAX(PARAMETERS!$B$18,PARAMETERS!$B$18+PARAMETERS!$B$19*(M33-1))</f>
        <v>3.5522394870953981E-2</v>
      </c>
      <c r="O33" s="14">
        <f t="shared" si="9"/>
        <v>2881.3600436452066</v>
      </c>
      <c r="P33" s="27">
        <f t="shared" si="9"/>
        <v>176.00048675132416</v>
      </c>
      <c r="Q33" s="45">
        <f t="shared" si="8"/>
        <v>2.7464971967166078E-2</v>
      </c>
      <c r="R33" s="51">
        <f t="shared" si="4"/>
        <v>2.7464971967166076</v>
      </c>
      <c r="S33" s="9">
        <f>S32+PARAMETERS!$B$21*(PARAMETERS!$B$22-'DECARBONISATION + ADAPTATION'!Q32)</f>
        <v>6.1305687169293126E-2</v>
      </c>
      <c r="T33" s="60"/>
      <c r="U33" s="5"/>
      <c r="V33" s="1"/>
      <c r="W33" s="1"/>
      <c r="X33" s="1"/>
      <c r="Y33" s="1"/>
      <c r="Z33" s="1"/>
      <c r="AA33" s="1"/>
    </row>
    <row r="34" spans="1:27" s="2" customFormat="1" ht="20.100000000000001" customHeight="1" x14ac:dyDescent="0.25">
      <c r="A34" s="6">
        <f t="shared" si="5"/>
        <v>2047</v>
      </c>
      <c r="B34" s="60"/>
      <c r="C34" s="27">
        <f t="shared" si="6"/>
        <v>463.7384673795882</v>
      </c>
      <c r="D34" s="50">
        <f>PARAMETERS!$B$12*C34</f>
        <v>28.105361659368981</v>
      </c>
      <c r="E34" s="54">
        <f t="shared" si="0"/>
        <v>-3.562961757225077E-2</v>
      </c>
      <c r="F34" s="65"/>
      <c r="G34" s="27">
        <f t="shared" si="7"/>
        <v>2491.2692537811886</v>
      </c>
      <c r="H34" s="50">
        <f t="shared" si="1"/>
        <v>152.72897352678788</v>
      </c>
      <c r="I34" s="12">
        <f t="shared" si="2"/>
        <v>3.9101554667708441E-2</v>
      </c>
      <c r="J34" s="58"/>
      <c r="K34" s="52">
        <f>PARAMETERS!$B$9*D34</f>
        <v>4.0656937767852686</v>
      </c>
      <c r="L34" s="27">
        <f>L33+K33+PARAMETERS!$B$16</f>
        <v>833.12657145998321</v>
      </c>
      <c r="M34" s="43">
        <f>PARAMETERS!$B$17*L34</f>
        <v>1.5629617572250907</v>
      </c>
      <c r="N34" s="45">
        <f>MAX(PARAMETERS!$B$18,PARAMETERS!$B$18+PARAMETERS!$B$19*(M34-1))</f>
        <v>3.5629617572250909E-2</v>
      </c>
      <c r="O34" s="14">
        <f t="shared" si="9"/>
        <v>2955.0077211607768</v>
      </c>
      <c r="P34" s="27">
        <f t="shared" si="9"/>
        <v>180.83433518615686</v>
      </c>
      <c r="Q34" s="45">
        <f t="shared" si="8"/>
        <v>2.7486798980573698E-2</v>
      </c>
      <c r="R34" s="51">
        <f t="shared" si="4"/>
        <v>2.7486798980573699</v>
      </c>
      <c r="S34" s="9">
        <f>S33+PARAMETERS!$B$21*(PARAMETERS!$B$22-'DECARBONISATION + ADAPTATION'!Q33)</f>
        <v>6.1432438570934819E-2</v>
      </c>
      <c r="T34" s="60"/>
      <c r="U34" s="5"/>
      <c r="V34" s="1"/>
      <c r="W34" s="1"/>
      <c r="X34" s="1"/>
      <c r="Y34" s="1"/>
      <c r="Z34" s="1"/>
      <c r="AA34" s="1"/>
    </row>
    <row r="35" spans="1:27" s="2" customFormat="1" ht="20.100000000000001" customHeight="1" x14ac:dyDescent="0.25">
      <c r="A35" s="6">
        <f t="shared" si="5"/>
        <v>2048</v>
      </c>
      <c r="B35" s="60"/>
      <c r="C35" s="27">
        <f t="shared" si="6"/>
        <v>447.21564313331174</v>
      </c>
      <c r="D35" s="50">
        <f>PARAMETERS!$B$12*C35</f>
        <v>27.103978371715865</v>
      </c>
      <c r="E35" s="54">
        <f t="shared" si="0"/>
        <v>-3.5734031077035738E-2</v>
      </c>
      <c r="F35" s="65"/>
      <c r="G35" s="27">
        <f t="shared" si="7"/>
        <v>2583.3406181856149</v>
      </c>
      <c r="H35" s="50">
        <f t="shared" si="1"/>
        <v>158.70091383448857</v>
      </c>
      <c r="I35" s="12">
        <f t="shared" si="2"/>
        <v>3.8309767604130116E-2</v>
      </c>
      <c r="J35" s="58"/>
      <c r="K35" s="52">
        <f>PARAMETERS!$B$9*D35</f>
        <v>3.920834662352529</v>
      </c>
      <c r="L35" s="27">
        <f>L34+K34+PARAMETERS!$B$16</f>
        <v>838.69226523676843</v>
      </c>
      <c r="M35" s="43">
        <f>PARAMETERS!$B$17*L35</f>
        <v>1.5734031077035622</v>
      </c>
      <c r="N35" s="45">
        <f>MAX(PARAMETERS!$B$18,PARAMETERS!$B$18+PARAMETERS!$B$19*(M35-1))</f>
        <v>3.573403107703562E-2</v>
      </c>
      <c r="O35" s="14">
        <f t="shared" si="9"/>
        <v>3030.5562613189268</v>
      </c>
      <c r="P35" s="27">
        <f t="shared" si="9"/>
        <v>185.80489220620444</v>
      </c>
      <c r="Q35" s="45">
        <f t="shared" si="8"/>
        <v>2.7508752118559406E-2</v>
      </c>
      <c r="R35" s="51">
        <f t="shared" si="4"/>
        <v>2.7508752118559405</v>
      </c>
      <c r="S35" s="9">
        <f>S34+PARAMETERS!$B$21*(PARAMETERS!$B$22-'DECARBONISATION + ADAPTATION'!Q34)</f>
        <v>6.1558098621906136E-2</v>
      </c>
      <c r="T35" s="60"/>
      <c r="U35" s="5"/>
      <c r="V35" s="1"/>
      <c r="W35" s="1"/>
      <c r="X35" s="1"/>
      <c r="Y35" s="1"/>
      <c r="Z35" s="1"/>
      <c r="AA35" s="1"/>
    </row>
    <row r="36" spans="1:27" s="2" customFormat="1" ht="20.100000000000001" customHeight="1" x14ac:dyDescent="0.25">
      <c r="A36" s="6">
        <f t="shared" si="5"/>
        <v>2049</v>
      </c>
      <c r="B36" s="60"/>
      <c r="C36" s="27">
        <f t="shared" si="6"/>
        <v>431.23482544344949</v>
      </c>
      <c r="D36" s="50">
        <f>PARAMETERS!$B$12*C36</f>
        <v>26.135443966269666</v>
      </c>
      <c r="E36" s="54">
        <f t="shared" si="0"/>
        <v>-3.583572699647606E-2</v>
      </c>
      <c r="F36" s="65"/>
      <c r="G36" s="27">
        <f t="shared" si="7"/>
        <v>2676.832336459006</v>
      </c>
      <c r="H36" s="50">
        <f t="shared" si="1"/>
        <v>164.78070896205091</v>
      </c>
      <c r="I36" s="12">
        <f t="shared" si="2"/>
        <v>3.7581241912682646E-2</v>
      </c>
      <c r="J36" s="58"/>
      <c r="K36" s="52">
        <f>PARAMETERS!$B$9*D36</f>
        <v>3.780727434680105</v>
      </c>
      <c r="L36" s="27">
        <f>L35+K35+PARAMETERS!$B$16</f>
        <v>844.11309989912093</v>
      </c>
      <c r="M36" s="43">
        <f>PARAMETERS!$B$17*L36</f>
        <v>1.5835726996476165</v>
      </c>
      <c r="N36" s="45">
        <f>MAX(PARAMETERS!$B$18,PARAMETERS!$B$18+PARAMETERS!$B$19*(M36-1))</f>
        <v>3.5835726996476164E-2</v>
      </c>
      <c r="O36" s="14">
        <f t="shared" si="9"/>
        <v>3108.0671619024556</v>
      </c>
      <c r="P36" s="27">
        <f t="shared" si="9"/>
        <v>190.91615292832057</v>
      </c>
      <c r="Q36" s="45">
        <f t="shared" si="8"/>
        <v>2.7530834717336129E-2</v>
      </c>
      <c r="R36" s="51">
        <f t="shared" si="4"/>
        <v>2.7530834717336128</v>
      </c>
      <c r="S36" s="9">
        <f>S35+PARAMETERS!$B$21*(PARAMETERS!$B$22-'DECARBONISATION + ADAPTATION'!Q35)</f>
        <v>6.1682661015978163E-2</v>
      </c>
      <c r="T36" s="60"/>
      <c r="U36" s="5"/>
      <c r="V36" s="1"/>
      <c r="W36" s="1"/>
      <c r="X36" s="1"/>
      <c r="Y36" s="1"/>
      <c r="Z36" s="1"/>
      <c r="AA36" s="1"/>
    </row>
    <row r="37" spans="1:27" s="2" customFormat="1" ht="20.100000000000001" customHeight="1" x14ac:dyDescent="0.25">
      <c r="A37" s="6">
        <f t="shared" si="5"/>
        <v>2050</v>
      </c>
      <c r="B37" s="60"/>
      <c r="C37" s="27">
        <f t="shared" si="6"/>
        <v>415.78121196748498</v>
      </c>
      <c r="D37" s="50">
        <f>PARAMETERS!$B$12*C37</f>
        <v>25.198861331362728</v>
      </c>
      <c r="E37" s="54">
        <f t="shared" si="0"/>
        <v>-3.5934794476898353E-2</v>
      </c>
      <c r="F37" s="65"/>
      <c r="G37" s="27">
        <f t="shared" si="7"/>
        <v>2771.822256562642</v>
      </c>
      <c r="H37" s="50">
        <f t="shared" si="1"/>
        <v>170.9733726480971</v>
      </c>
      <c r="I37" s="12">
        <f t="shared" si="2"/>
        <v>3.6910184952712644E-2</v>
      </c>
      <c r="J37" s="58"/>
      <c r="K37" s="52">
        <f>PARAMETERS!$B$9*D37</f>
        <v>3.6452423184828215</v>
      </c>
      <c r="L37" s="27">
        <f>L36+K36+PARAMETERS!$B$16</f>
        <v>849.39382733380103</v>
      </c>
      <c r="M37" s="43">
        <f>PARAMETERS!$B$17*L37</f>
        <v>1.5934794476898386</v>
      </c>
      <c r="N37" s="45">
        <f>MAX(PARAMETERS!$B$18,PARAMETERS!$B$18+PARAMETERS!$B$19*(M37-1))</f>
        <v>3.5934794476898388E-2</v>
      </c>
      <c r="O37" s="14">
        <f t="shared" si="9"/>
        <v>3187.603468530127</v>
      </c>
      <c r="P37" s="27">
        <f t="shared" si="9"/>
        <v>196.17223397945983</v>
      </c>
      <c r="Q37" s="45">
        <f t="shared" si="8"/>
        <v>2.7553047614281075E-2</v>
      </c>
      <c r="R37" s="51">
        <f t="shared" si="4"/>
        <v>2.7553047614281074</v>
      </c>
      <c r="S37" s="9">
        <f>S36+PARAMETERS!$B$21*(PARAMETERS!$B$22-'DECARBONISATION + ADAPTATION'!Q36)</f>
        <v>6.1806119280111357E-2</v>
      </c>
      <c r="T37" s="60"/>
      <c r="U37" s="5"/>
      <c r="V37" s="1"/>
      <c r="W37" s="1"/>
      <c r="X37" s="1"/>
      <c r="Y37" s="1"/>
      <c r="Z37" s="1"/>
      <c r="AA37" s="1"/>
    </row>
    <row r="38" spans="1:27" s="2" customFormat="1" ht="20.100000000000001" customHeight="1" x14ac:dyDescent="0.25">
      <c r="A38" s="6">
        <f t="shared" si="5"/>
        <v>2051</v>
      </c>
      <c r="B38" s="60"/>
      <c r="C38" s="27">
        <f t="shared" si="6"/>
        <v>400.84019956807771</v>
      </c>
      <c r="D38" s="50">
        <f>PARAMETERS!$B$12*C38</f>
        <v>24.293345428368347</v>
      </c>
      <c r="E38" s="54">
        <f t="shared" si="0"/>
        <v>-3.6031320230018343E-2</v>
      </c>
      <c r="F38" s="65"/>
      <c r="G38" s="27">
        <f t="shared" si="7"/>
        <v>2868.3896274260305</v>
      </c>
      <c r="H38" s="50">
        <f t="shared" si="1"/>
        <v>177.28403145452742</v>
      </c>
      <c r="I38" s="12">
        <f t="shared" si="2"/>
        <v>3.6291458049599462E-2</v>
      </c>
      <c r="J38" s="58"/>
      <c r="K38" s="52">
        <f>PARAMETERS!$B$9*D38</f>
        <v>3.5142512849496486</v>
      </c>
      <c r="L38" s="27">
        <f>L37+K37+PARAMETERS!$B$16</f>
        <v>854.53906965228384</v>
      </c>
      <c r="M38" s="43">
        <f>PARAMETERS!$B$17*L38</f>
        <v>1.6031320230018373</v>
      </c>
      <c r="N38" s="45">
        <f>MAX(PARAMETERS!$B$18,PARAMETERS!$B$18+PARAMETERS!$B$19*(M38-1))</f>
        <v>3.6031320230018371E-2</v>
      </c>
      <c r="O38" s="14">
        <f t="shared" si="9"/>
        <v>3269.2298269941084</v>
      </c>
      <c r="P38" s="27">
        <f t="shared" si="9"/>
        <v>201.57737688289578</v>
      </c>
      <c r="Q38" s="45">
        <f t="shared" si="8"/>
        <v>2.7575389499373552E-2</v>
      </c>
      <c r="R38" s="51">
        <f t="shared" si="4"/>
        <v>2.7575389499373553</v>
      </c>
      <c r="S38" s="9">
        <f>S37+PARAMETERS!$B$21*(PARAMETERS!$B$22-'DECARBONISATION + ADAPTATION'!Q37)</f>
        <v>6.1928466899397301E-2</v>
      </c>
      <c r="T38" s="60"/>
      <c r="U38" s="5"/>
      <c r="V38" s="1"/>
      <c r="W38" s="1"/>
      <c r="X38" s="1"/>
      <c r="Y38" s="1"/>
      <c r="Z38" s="1"/>
      <c r="AA38" s="1"/>
    </row>
    <row r="39" spans="1:27" s="2" customFormat="1" ht="20.100000000000001" customHeight="1" x14ac:dyDescent="0.25">
      <c r="A39" s="6">
        <f t="shared" si="5"/>
        <v>2052</v>
      </c>
      <c r="B39" s="60"/>
      <c r="C39" s="27">
        <f t="shared" si="6"/>
        <v>386.39739797637583</v>
      </c>
      <c r="D39" s="50">
        <f>PARAMETERS!$B$12*C39</f>
        <v>23.418024119780355</v>
      </c>
      <c r="E39" s="54">
        <f t="shared" si="0"/>
        <v>-3.612538856570683E-2</v>
      </c>
      <c r="F39" s="65"/>
      <c r="G39" s="27">
        <f t="shared" si="7"/>
        <v>2966.6151390986761</v>
      </c>
      <c r="H39" s="50">
        <f t="shared" si="1"/>
        <v>183.71792744492328</v>
      </c>
      <c r="I39" s="12">
        <f t="shared" si="2"/>
        <v>3.5720485836892746E-2</v>
      </c>
      <c r="J39" s="58"/>
      <c r="K39" s="52">
        <f>PARAMETERS!$B$9*D39</f>
        <v>3.3876281715328744</v>
      </c>
      <c r="L39" s="27">
        <f>L38+K38+PARAMETERS!$B$16</f>
        <v>859.55332093723348</v>
      </c>
      <c r="M39" s="43">
        <f>PARAMETERS!$B$17*L39</f>
        <v>1.6125388565706662</v>
      </c>
      <c r="N39" s="45">
        <f>MAX(PARAMETERS!$B$18,PARAMETERS!$B$18+PARAMETERS!$B$19*(M39-1))</f>
        <v>3.6125388565706663E-2</v>
      </c>
      <c r="O39" s="14">
        <f t="shared" si="9"/>
        <v>3353.012537075052</v>
      </c>
      <c r="P39" s="27">
        <f t="shared" si="9"/>
        <v>207.13595156470365</v>
      </c>
      <c r="Q39" s="45">
        <f t="shared" si="8"/>
        <v>2.7597857162549682E-2</v>
      </c>
      <c r="R39" s="51">
        <f t="shared" si="4"/>
        <v>2.7597857162549682</v>
      </c>
      <c r="S39" s="9">
        <f>S38+PARAMETERS!$B$21*(PARAMETERS!$B$22-'DECARBONISATION + ADAPTATION'!Q38)</f>
        <v>6.2049697424428625E-2</v>
      </c>
      <c r="T39" s="60"/>
      <c r="U39" s="5"/>
      <c r="V39" s="1"/>
      <c r="W39" s="1"/>
      <c r="X39" s="1"/>
      <c r="Y39" s="1"/>
      <c r="Z39" s="1"/>
      <c r="AA39" s="1"/>
    </row>
    <row r="40" spans="1:27" s="2" customFormat="1" ht="20.100000000000001" customHeight="1" x14ac:dyDescent="0.25">
      <c r="A40" s="6">
        <f t="shared" si="5"/>
        <v>2053</v>
      </c>
      <c r="B40" s="60"/>
      <c r="C40" s="27">
        <f t="shared" si="6"/>
        <v>372.43864183370124</v>
      </c>
      <c r="D40" s="50">
        <f>PARAMETERS!$B$12*C40</f>
        <v>22.572038899012195</v>
      </c>
      <c r="E40" s="54">
        <f t="shared" si="0"/>
        <v>-3.6217081426999732E-2</v>
      </c>
      <c r="F40" s="65"/>
      <c r="G40" s="27">
        <f t="shared" si="7"/>
        <v>3066.5809660385321</v>
      </c>
      <c r="H40" s="50">
        <f t="shared" ref="H40:H71" si="10">S39*G40</f>
        <v>190.28042107020295</v>
      </c>
      <c r="I40" s="12">
        <f t="shared" si="2"/>
        <v>3.51931804565319E-2</v>
      </c>
      <c r="J40" s="58"/>
      <c r="K40" s="52">
        <f>PARAMETERS!$B$9*D40</f>
        <v>3.2652487875201146</v>
      </c>
      <c r="L40" s="27">
        <f>L39+K39+PARAMETERS!$B$16</f>
        <v>864.4409491087664</v>
      </c>
      <c r="M40" s="43">
        <f>PARAMETERS!$B$17*L40</f>
        <v>1.6217081426999693</v>
      </c>
      <c r="N40" s="45">
        <f>MAX(PARAMETERS!$B$18,PARAMETERS!$B$18+PARAMETERS!$B$19*(M40-1))</f>
        <v>3.6217081426999691E-2</v>
      </c>
      <c r="O40" s="14">
        <f t="shared" si="9"/>
        <v>3439.0196078722333</v>
      </c>
      <c r="P40" s="27">
        <f t="shared" si="9"/>
        <v>212.85245996921515</v>
      </c>
      <c r="Q40" s="45">
        <f t="shared" si="8"/>
        <v>2.7620445759188646E-2</v>
      </c>
      <c r="R40" s="51">
        <f t="shared" si="4"/>
        <v>2.7620445759188645</v>
      </c>
      <c r="S40" s="9">
        <f>S39+PARAMETERS!$B$21*(PARAMETERS!$B$22-'DECARBONISATION + ADAPTATION'!Q39)</f>
        <v>6.216980456630114E-2</v>
      </c>
      <c r="T40" s="60"/>
      <c r="U40" s="5"/>
      <c r="V40" s="1"/>
      <c r="W40" s="1"/>
      <c r="X40" s="1"/>
      <c r="Y40" s="1"/>
      <c r="Z40" s="1"/>
      <c r="AA40" s="1"/>
    </row>
    <row r="41" spans="1:27" s="2" customFormat="1" ht="20.100000000000001" customHeight="1" x14ac:dyDescent="0.25">
      <c r="A41" s="6">
        <f t="shared" si="5"/>
        <v>2054</v>
      </c>
      <c r="B41" s="60"/>
      <c r="C41" s="27">
        <f t="shared" si="6"/>
        <v>358.95000121584889</v>
      </c>
      <c r="D41" s="50">
        <f>PARAMETERS!$B$12*C41</f>
        <v>21.754545528233265</v>
      </c>
      <c r="E41" s="54">
        <f t="shared" si="0"/>
        <v>-3.6306478427091761E-2</v>
      </c>
      <c r="F41" s="65"/>
      <c r="G41" s="27">
        <f t="shared" si="7"/>
        <v>3168.3708134582421</v>
      </c>
      <c r="H41" s="50">
        <f t="shared" si="10"/>
        <v>196.97699426627148</v>
      </c>
      <c r="I41" s="12">
        <f t="shared" si="2"/>
        <v>3.4705877771583689E-2</v>
      </c>
      <c r="J41" s="58"/>
      <c r="K41" s="52">
        <f>PARAMETERS!$B$9*D41</f>
        <v>3.1469910063030864</v>
      </c>
      <c r="L41" s="27">
        <f>L40+K40+PARAMETERS!$B$16</f>
        <v>869.20619789628654</v>
      </c>
      <c r="M41" s="43">
        <f>PARAMETERS!$B$17*L41</f>
        <v>1.6306478427091833</v>
      </c>
      <c r="N41" s="45">
        <f>MAX(PARAMETERS!$B$18,PARAMETERS!$B$18+PARAMETERS!$B$19*(M41-1))</f>
        <v>3.630647842709183E-2</v>
      </c>
      <c r="O41" s="14">
        <f t="shared" si="9"/>
        <v>3527.3208146740908</v>
      </c>
      <c r="P41" s="27">
        <f t="shared" si="9"/>
        <v>218.73153979450473</v>
      </c>
      <c r="Q41" s="45">
        <f t="shared" si="8"/>
        <v>2.7643149015399077E-2</v>
      </c>
      <c r="R41" s="51">
        <f t="shared" si="4"/>
        <v>2.7643149015399078</v>
      </c>
      <c r="S41" s="9">
        <f>S40+PARAMETERS!$B$21*(PARAMETERS!$B$22-'DECARBONISATION + ADAPTATION'!Q40)</f>
        <v>6.2288782278341705E-2</v>
      </c>
      <c r="T41" s="60"/>
      <c r="U41" s="5"/>
      <c r="V41" s="1"/>
      <c r="W41" s="1"/>
      <c r="X41" s="1"/>
      <c r="Y41" s="1"/>
      <c r="Z41" s="1"/>
      <c r="AA41" s="1"/>
    </row>
    <row r="42" spans="1:27" s="2" customFormat="1" ht="20.100000000000001" customHeight="1" x14ac:dyDescent="0.25">
      <c r="A42" s="6">
        <f t="shared" si="5"/>
        <v>2055</v>
      </c>
      <c r="B42" s="60"/>
      <c r="C42" s="27">
        <f t="shared" si="6"/>
        <v>345.91779074030109</v>
      </c>
      <c r="D42" s="50">
        <f>PARAMETERS!$B$12*C42</f>
        <v>20.964714590321279</v>
      </c>
      <c r="E42" s="54">
        <f t="shared" si="0"/>
        <v>-3.6393656888058512E-2</v>
      </c>
      <c r="F42" s="65"/>
      <c r="G42" s="27">
        <f t="shared" si="7"/>
        <v>3272.0699666648979</v>
      </c>
      <c r="H42" s="50">
        <f t="shared" si="10"/>
        <v>203.81325375309063</v>
      </c>
      <c r="I42" s="12">
        <f t="shared" si="2"/>
        <v>3.4255283476307137E-2</v>
      </c>
      <c r="J42" s="58"/>
      <c r="K42" s="52">
        <f>PARAMETERS!$B$9*D42</f>
        <v>3.0327348452224916</v>
      </c>
      <c r="L42" s="27">
        <f>L41+K41+PARAMETERS!$B$16</f>
        <v>873.85318890258964</v>
      </c>
      <c r="M42" s="43">
        <f>PARAMETERS!$B$17*L42</f>
        <v>1.6393656888058368</v>
      </c>
      <c r="N42" s="45">
        <f>MAX(PARAMETERS!$B$18,PARAMETERS!$B$18+PARAMETERS!$B$19*(M42-1))</f>
        <v>3.6393656888058366E-2</v>
      </c>
      <c r="O42" s="14">
        <f t="shared" si="9"/>
        <v>3617.9877574051989</v>
      </c>
      <c r="P42" s="27">
        <f t="shared" si="9"/>
        <v>224.77796834341191</v>
      </c>
      <c r="Q42" s="45">
        <f t="shared" si="8"/>
        <v>2.7665959434616767E-2</v>
      </c>
      <c r="R42" s="51">
        <f t="shared" si="4"/>
        <v>2.7665959434616765</v>
      </c>
      <c r="S42" s="9">
        <f>S41+PARAMETERS!$B$21*(PARAMETERS!$B$22-'DECARBONISATION + ADAPTATION'!Q41)</f>
        <v>6.2406624827571748E-2</v>
      </c>
      <c r="T42" s="60"/>
      <c r="U42" s="5"/>
      <c r="V42" s="1"/>
      <c r="W42" s="1"/>
      <c r="X42" s="1"/>
      <c r="Y42" s="1"/>
      <c r="Z42" s="1"/>
      <c r="AA42" s="1"/>
    </row>
    <row r="43" spans="1:27" s="2" customFormat="1" ht="20.100000000000001" customHeight="1" x14ac:dyDescent="0.25">
      <c r="A43" s="6">
        <f t="shared" si="5"/>
        <v>2056</v>
      </c>
      <c r="B43" s="60"/>
      <c r="C43" s="27">
        <f t="shared" si="6"/>
        <v>333.32857735262337</v>
      </c>
      <c r="D43" s="50">
        <f>PARAMETERS!$B$12*C43</f>
        <v>20.201731960765052</v>
      </c>
      <c r="E43" s="54">
        <f t="shared" si="0"/>
        <v>-3.6478691881076407E-2</v>
      </c>
      <c r="F43" s="65"/>
      <c r="G43" s="27">
        <f t="shared" si="7"/>
        <v>3377.7653433277869</v>
      </c>
      <c r="H43" s="50">
        <f t="shared" si="10"/>
        <v>210.79493453663127</v>
      </c>
      <c r="I43" s="12">
        <f t="shared" si="2"/>
        <v>3.3838427314666679E-2</v>
      </c>
      <c r="J43" s="58"/>
      <c r="K43" s="52">
        <f>PARAMETERS!$B$9*D43</f>
        <v>2.922362533833005</v>
      </c>
      <c r="L43" s="27">
        <f>L42+K42+PARAMETERS!$B$16</f>
        <v>878.38592374781217</v>
      </c>
      <c r="M43" s="43">
        <f>PARAMETERS!$B$17*L43</f>
        <v>1.6478691881076408</v>
      </c>
      <c r="N43" s="45">
        <f>MAX(PARAMETERS!$B$18,PARAMETERS!$B$18+PARAMETERS!$B$19*(M43-1))</f>
        <v>3.6478691881076407E-2</v>
      </c>
      <c r="O43" s="14">
        <f t="shared" si="9"/>
        <v>3711.0939206804105</v>
      </c>
      <c r="P43" s="27">
        <f t="shared" si="9"/>
        <v>230.99666649739632</v>
      </c>
      <c r="Q43" s="45">
        <f t="shared" si="8"/>
        <v>2.7688868466978423E-2</v>
      </c>
      <c r="R43" s="51">
        <f t="shared" si="4"/>
        <v>2.7688868466978422</v>
      </c>
      <c r="S43" s="9">
        <f>S42+PARAMETERS!$B$21*(PARAMETERS!$B$22-'DECARBONISATION + ADAPTATION'!Q42)</f>
        <v>6.2523326855840916E-2</v>
      </c>
      <c r="T43" s="60"/>
      <c r="U43" s="5"/>
      <c r="V43" s="1"/>
      <c r="W43" s="1"/>
      <c r="X43" s="1"/>
      <c r="Y43" s="1"/>
      <c r="Z43" s="1"/>
      <c r="AA43" s="1"/>
    </row>
    <row r="44" spans="1:27" s="2" customFormat="1" ht="20.100000000000001" customHeight="1" x14ac:dyDescent="0.25">
      <c r="A44" s="6">
        <f t="shared" si="5"/>
        <v>2057</v>
      </c>
      <c r="B44" s="60"/>
      <c r="C44" s="27">
        <f t="shared" si="6"/>
        <v>321.16918688421947</v>
      </c>
      <c r="D44" s="50">
        <f>PARAMETERS!$B$12*C44</f>
        <v>19.46479920510421</v>
      </c>
      <c r="E44" s="54">
        <f t="shared" si="0"/>
        <v>-3.6561656267926401E-2</v>
      </c>
      <c r="F44" s="65"/>
      <c r="G44" s="27">
        <f t="shared" si="7"/>
        <v>3485.5455486193505</v>
      </c>
      <c r="H44" s="50">
        <f t="shared" si="10"/>
        <v>217.92790360724899</v>
      </c>
      <c r="I44" s="12">
        <f t="shared" si="2"/>
        <v>3.3452624041079265E-2</v>
      </c>
      <c r="J44" s="58"/>
      <c r="K44" s="52">
        <f>PARAMETERS!$B$9*D44</f>
        <v>2.815758571396509</v>
      </c>
      <c r="L44" s="27">
        <f>L43+K43+PARAMETERS!$B$16</f>
        <v>882.80828628164522</v>
      </c>
      <c r="M44" s="43">
        <f>PARAMETERS!$B$17*L44</f>
        <v>1.6561656267926459</v>
      </c>
      <c r="N44" s="45">
        <f>MAX(PARAMETERS!$B$18,PARAMETERS!$B$18+PARAMETERS!$B$19*(M44-1))</f>
        <v>3.6561656267926457E-2</v>
      </c>
      <c r="O44" s="14">
        <f t="shared" si="9"/>
        <v>3806.71473550357</v>
      </c>
      <c r="P44" s="27">
        <f t="shared" si="9"/>
        <v>237.39270281235321</v>
      </c>
      <c r="Q44" s="45">
        <f t="shared" si="8"/>
        <v>2.7711866673394227E-2</v>
      </c>
      <c r="R44" s="51">
        <f t="shared" si="4"/>
        <v>2.7711866673394225</v>
      </c>
      <c r="S44" s="9">
        <f>S43+PARAMETERS!$B$21*(PARAMETERS!$B$22-'DECARBONISATION + ADAPTATION'!Q43)</f>
        <v>6.2638883432491993E-2</v>
      </c>
      <c r="T44" s="60"/>
      <c r="U44" s="13"/>
      <c r="V44" s="6"/>
      <c r="W44" s="1"/>
      <c r="X44" s="1"/>
      <c r="Y44" s="1"/>
      <c r="Z44" s="1"/>
      <c r="AA44" s="1"/>
    </row>
    <row r="45" spans="1:27" s="2" customFormat="1" ht="20.100000000000001" customHeight="1" x14ac:dyDescent="0.25">
      <c r="A45" s="6">
        <f t="shared" si="5"/>
        <v>2058</v>
      </c>
      <c r="B45" s="60"/>
      <c r="C45" s="27">
        <f t="shared" si="6"/>
        <v>309.42670946950921</v>
      </c>
      <c r="D45" s="50">
        <f>PARAMETERS!$B$12*C45</f>
        <v>18.753133907242983</v>
      </c>
      <c r="E45" s="54">
        <f t="shared" si="0"/>
        <v>-3.6642620743572614E-2</v>
      </c>
      <c r="F45" s="65"/>
      <c r="G45" s="27">
        <f t="shared" si="7"/>
        <v>3595.5009331768815</v>
      </c>
      <c r="H45" s="50">
        <f t="shared" si="10"/>
        <v>225.21816383468285</v>
      </c>
      <c r="I45" s="12">
        <f t="shared" si="2"/>
        <v>3.3095439968835808E-2</v>
      </c>
      <c r="J45" s="58"/>
      <c r="K45" s="52">
        <f>PARAMETERS!$B$9*D45</f>
        <v>2.7128097743756423</v>
      </c>
      <c r="L45" s="27">
        <f>L44+K44+PARAMETERS!$B$16</f>
        <v>887.12404485304171</v>
      </c>
      <c r="M45" s="43">
        <f>PARAMETERS!$B$17*L45</f>
        <v>1.6642620743572558</v>
      </c>
      <c r="N45" s="45">
        <f>MAX(PARAMETERS!$B$18,PARAMETERS!$B$18+PARAMETERS!$B$19*(M45-1))</f>
        <v>3.6642620743572558E-2</v>
      </c>
      <c r="O45" s="14">
        <f t="shared" si="9"/>
        <v>3904.9276426463907</v>
      </c>
      <c r="P45" s="27">
        <f t="shared" si="9"/>
        <v>243.97129774192584</v>
      </c>
      <c r="Q45" s="45">
        <f t="shared" si="8"/>
        <v>2.7734943865090692E-2</v>
      </c>
      <c r="R45" s="51">
        <f t="shared" si="4"/>
        <v>2.7734943865090691</v>
      </c>
      <c r="S45" s="9">
        <f>S44+PARAMETERS!$B$21*(PARAMETERS!$B$22-'DECARBONISATION + ADAPTATION'!Q44)</f>
        <v>6.2753290098822287E-2</v>
      </c>
      <c r="T45" s="60"/>
      <c r="U45" s="13"/>
      <c r="V45" s="6"/>
      <c r="W45" s="6"/>
      <c r="X45" s="1"/>
      <c r="Y45" s="1"/>
      <c r="Z45" s="1"/>
      <c r="AA45" s="1"/>
    </row>
    <row r="46" spans="1:27" s="2" customFormat="1" ht="20.100000000000001" customHeight="1" x14ac:dyDescent="0.25">
      <c r="A46" s="6">
        <f t="shared" si="5"/>
        <v>2059</v>
      </c>
      <c r="B46" s="60"/>
      <c r="C46" s="27">
        <f t="shared" si="6"/>
        <v>298.08850390648638</v>
      </c>
      <c r="D46" s="50">
        <f>PARAMETERS!$B$12*C46</f>
        <v>18.065969933726446</v>
      </c>
      <c r="E46" s="54">
        <f t="shared" si="0"/>
        <v>-3.6721653879633213E-2</v>
      </c>
      <c r="F46" s="65"/>
      <c r="G46" s="27">
        <f t="shared" si="7"/>
        <v>3707.7236538412458</v>
      </c>
      <c r="H46" s="50">
        <f t="shared" si="10"/>
        <v>232.67185805576503</v>
      </c>
      <c r="I46" s="12">
        <f t="shared" si="2"/>
        <v>3.2764664204324612E-2</v>
      </c>
      <c r="J46" s="58"/>
      <c r="K46" s="52">
        <f>PARAMETERS!$B$9*D46</f>
        <v>2.6134053146637388</v>
      </c>
      <c r="L46" s="27">
        <f>L45+K45+PARAMETERS!$B$16</f>
        <v>891.33685462741732</v>
      </c>
      <c r="M46" s="43">
        <f>PARAMETERS!$B$17*L46</f>
        <v>1.6721653879633438</v>
      </c>
      <c r="N46" s="45">
        <f>MAX(PARAMETERS!$B$18,PARAMETERS!$B$18+PARAMETERS!$B$19*(M46-1))</f>
        <v>3.6721653879633435E-2</v>
      </c>
      <c r="O46" s="14">
        <f t="shared" si="9"/>
        <v>4005.8121577477323</v>
      </c>
      <c r="P46" s="27">
        <f t="shared" si="9"/>
        <v>250.73782798949148</v>
      </c>
      <c r="Q46" s="45">
        <f t="shared" si="8"/>
        <v>2.7758089235657597E-2</v>
      </c>
      <c r="R46" s="51">
        <f t="shared" si="4"/>
        <v>2.7758089235657599</v>
      </c>
      <c r="S46" s="9">
        <f>S45+PARAMETERS!$B$21*(PARAMETERS!$B$22-'DECARBONISATION + ADAPTATION'!Q45)</f>
        <v>6.2866542905567757E-2</v>
      </c>
      <c r="T46" s="60"/>
      <c r="U46" s="13"/>
      <c r="V46" s="6"/>
      <c r="W46" s="6"/>
      <c r="X46" s="6"/>
      <c r="Y46" s="1"/>
      <c r="Z46" s="1"/>
      <c r="AA46" s="1"/>
    </row>
    <row r="47" spans="1:27" s="2" customFormat="1" ht="20.100000000000001" customHeight="1" x14ac:dyDescent="0.25">
      <c r="A47" s="6">
        <f t="shared" si="5"/>
        <v>2060</v>
      </c>
      <c r="B47" s="60"/>
      <c r="C47" s="27">
        <f t="shared" si="6"/>
        <v>287.14220104053464</v>
      </c>
      <c r="D47" s="50">
        <f>PARAMETERS!$B$12*C47</f>
        <v>17.402557638820284</v>
      </c>
      <c r="E47" s="54">
        <f t="shared" si="0"/>
        <v>-3.6798822168570999E-2</v>
      </c>
      <c r="F47" s="65"/>
      <c r="G47" s="27">
        <f t="shared" si="7"/>
        <v>3822.3077371330492</v>
      </c>
      <c r="H47" s="50">
        <f t="shared" si="10"/>
        <v>240.29527335475845</v>
      </c>
      <c r="I47" s="12">
        <f t="shared" si="2"/>
        <v>3.2458283804307063E-2</v>
      </c>
      <c r="J47" s="58"/>
      <c r="K47" s="52">
        <f>PARAMETERS!$B$9*D47</f>
        <v>2.5174367492514631</v>
      </c>
      <c r="L47" s="27">
        <f>L46+K46+PARAMETERS!$B$16</f>
        <v>895.45025994208106</v>
      </c>
      <c r="M47" s="43">
        <f>PARAMETERS!$B$17*L47</f>
        <v>1.6798822168570851</v>
      </c>
      <c r="N47" s="45">
        <f>MAX(PARAMETERS!$B$18,PARAMETERS!$B$18+PARAMETERS!$B$19*(M47-1))</f>
        <v>3.6798822168570847E-2</v>
      </c>
      <c r="O47" s="14">
        <f t="shared" si="9"/>
        <v>4109.4499381735841</v>
      </c>
      <c r="P47" s="27">
        <f t="shared" si="9"/>
        <v>257.69783099357875</v>
      </c>
      <c r="Q47" s="45">
        <f t="shared" si="8"/>
        <v>2.778129147595116E-2</v>
      </c>
      <c r="R47" s="51">
        <f t="shared" si="4"/>
        <v>2.778129147595116</v>
      </c>
      <c r="S47" s="9">
        <f>S46+PARAMETERS!$B$21*(PARAMETERS!$B$22-'DECARBONISATION + ADAPTATION'!Q46)</f>
        <v>6.2978638443784873E-2</v>
      </c>
      <c r="T47" s="60"/>
      <c r="U47" s="5"/>
      <c r="V47" s="1"/>
      <c r="W47" s="6"/>
      <c r="X47" s="6"/>
      <c r="Y47" s="1"/>
      <c r="Z47" s="1"/>
      <c r="AA47" s="1"/>
    </row>
    <row r="48" spans="1:27" s="2" customFormat="1" ht="20.100000000000001" customHeight="1" x14ac:dyDescent="0.25">
      <c r="A48" s="6">
        <f t="shared" si="5"/>
        <v>2061</v>
      </c>
      <c r="B48" s="60"/>
      <c r="C48" s="27">
        <f t="shared" si="6"/>
        <v>276.575706247352</v>
      </c>
      <c r="D48" s="50">
        <f>PARAMETERS!$B$12*C48</f>
        <v>16.762164014991029</v>
      </c>
      <c r="E48" s="54">
        <f t="shared" si="0"/>
        <v>-3.6874190068434502E-2</v>
      </c>
      <c r="F48" s="65"/>
      <c r="G48" s="27">
        <f t="shared" si="7"/>
        <v>3939.3491454343166</v>
      </c>
      <c r="H48" s="50">
        <f t="shared" si="10"/>
        <v>248.09484553414075</v>
      </c>
      <c r="I48" s="12">
        <f t="shared" si="2"/>
        <v>3.2174462249016766E-2</v>
      </c>
      <c r="J48" s="58"/>
      <c r="K48" s="52">
        <f>PARAMETERS!$B$9*D48</f>
        <v>2.4247980419951332</v>
      </c>
      <c r="L48" s="27">
        <f>L47+K47+PARAMETERS!$B$16</f>
        <v>899.46769669133255</v>
      </c>
      <c r="M48" s="43">
        <f>PARAMETERS!$B$17*L48</f>
        <v>1.6874190068434458</v>
      </c>
      <c r="N48" s="45">
        <f>MAX(PARAMETERS!$B$18,PARAMETERS!$B$18+PARAMETERS!$B$19*(M48-1))</f>
        <v>3.6874190068434454E-2</v>
      </c>
      <c r="O48" s="14">
        <f t="shared" si="9"/>
        <v>4215.9248516816688</v>
      </c>
      <c r="P48" s="27">
        <f t="shared" si="9"/>
        <v>264.85700954913176</v>
      </c>
      <c r="Q48" s="45">
        <f t="shared" si="8"/>
        <v>2.7804538881198479E-2</v>
      </c>
      <c r="R48" s="51">
        <f t="shared" si="4"/>
        <v>2.7804538881198479</v>
      </c>
      <c r="S48" s="9">
        <f>S47+PARAMETERS!$B$21*(PARAMETERS!$B$22-'DECARBONISATION + ADAPTATION'!Q47)</f>
        <v>6.3089573869987314E-2</v>
      </c>
      <c r="T48" s="60"/>
      <c r="U48" s="5"/>
      <c r="V48" s="1"/>
      <c r="W48" s="1"/>
      <c r="X48" s="6"/>
      <c r="Y48" s="1"/>
      <c r="Z48" s="1"/>
      <c r="AA48" s="1"/>
    </row>
    <row r="49" spans="1:27" s="2" customFormat="1" ht="20.100000000000001" customHeight="1" x14ac:dyDescent="0.25">
      <c r="A49" s="6">
        <f t="shared" si="5"/>
        <v>2062</v>
      </c>
      <c r="B49" s="60"/>
      <c r="C49" s="27">
        <f t="shared" si="6"/>
        <v>266.37720108687563</v>
      </c>
      <c r="D49" s="50">
        <f>PARAMETERS!$B$12*C49</f>
        <v>16.144072793143977</v>
      </c>
      <c r="E49" s="54">
        <f t="shared" si="0"/>
        <v>-3.6947820048014939E-2</v>
      </c>
      <c r="F49" s="65"/>
      <c r="G49" s="27">
        <f t="shared" si="7"/>
        <v>4058.9458458487779</v>
      </c>
      <c r="H49" s="50">
        <f t="shared" si="10"/>
        <v>256.0771637759546</v>
      </c>
      <c r="I49" s="12">
        <f t="shared" si="2"/>
        <v>3.1911520716551282E-2</v>
      </c>
      <c r="J49" s="58"/>
      <c r="K49" s="52">
        <f>PARAMETERS!$B$9*D49</f>
        <v>2.335385578117037</v>
      </c>
      <c r="L49" s="27">
        <f>L48+K48+PARAMETERS!$B$16</f>
        <v>903.39249473332768</v>
      </c>
      <c r="M49" s="43">
        <f>PARAMETERS!$B$17*L49</f>
        <v>1.6947820048015119</v>
      </c>
      <c r="N49" s="45">
        <f>MAX(PARAMETERS!$B$18,PARAMETERS!$B$18+PARAMETERS!$B$19*(M49-1))</f>
        <v>3.6947820048015119E-2</v>
      </c>
      <c r="O49" s="14">
        <f t="shared" si="9"/>
        <v>4325.3230469356531</v>
      </c>
      <c r="P49" s="27">
        <f t="shared" si="9"/>
        <v>272.22123656909855</v>
      </c>
      <c r="Q49" s="45">
        <f t="shared" si="8"/>
        <v>2.7827819445475608E-2</v>
      </c>
      <c r="R49" s="51">
        <f t="shared" si="4"/>
        <v>2.782781944547561</v>
      </c>
      <c r="S49" s="9">
        <f>S48+PARAMETERS!$B$21*(PARAMETERS!$B$22-'DECARBONISATION + ADAPTATION'!Q48)</f>
        <v>6.3199346925927394E-2</v>
      </c>
      <c r="T49" s="60"/>
      <c r="U49" s="5"/>
      <c r="V49" s="1"/>
      <c r="W49" s="1"/>
      <c r="X49" s="1"/>
      <c r="Y49" s="1"/>
      <c r="Z49" s="1"/>
      <c r="AA49" s="1"/>
    </row>
    <row r="50" spans="1:27" s="2" customFormat="1" ht="20.100000000000001" customHeight="1" x14ac:dyDescent="0.25">
      <c r="A50" s="6">
        <f t="shared" si="5"/>
        <v>2063</v>
      </c>
      <c r="B50" s="60"/>
      <c r="C50" s="27">
        <f t="shared" si="6"/>
        <v>256.53514419622383</v>
      </c>
      <c r="D50" s="50">
        <f>PARAMETERS!$B$12*C50</f>
        <v>15.547584496740839</v>
      </c>
      <c r="E50" s="54">
        <f t="shared" si="0"/>
        <v>-3.7019772632270194E-2</v>
      </c>
      <c r="F50" s="65"/>
      <c r="G50" s="27">
        <f t="shared" si="7"/>
        <v>4181.1978817208173</v>
      </c>
      <c r="H50" s="50">
        <f t="shared" si="10"/>
        <v>264.24897549282667</v>
      </c>
      <c r="I50" s="12">
        <f t="shared" si="2"/>
        <v>3.166792174230542E-2</v>
      </c>
      <c r="J50" s="58"/>
      <c r="K50" s="52">
        <f>PARAMETERS!$B$9*D50</f>
        <v>2.2490981720340391</v>
      </c>
      <c r="L50" s="27">
        <f>L49+K49+PARAMETERS!$B$16</f>
        <v>907.22788031144466</v>
      </c>
      <c r="M50" s="43">
        <f>PARAMETERS!$B$17*L50</f>
        <v>1.7019772632270167</v>
      </c>
      <c r="N50" s="45">
        <f>MAX(PARAMETERS!$B$18,PARAMETERS!$B$18+PARAMETERS!$B$19*(M50-1))</f>
        <v>3.7019772632270166E-2</v>
      </c>
      <c r="O50" s="14">
        <f t="shared" si="9"/>
        <v>4437.7330259170412</v>
      </c>
      <c r="P50" s="27">
        <f t="shared" si="9"/>
        <v>279.79655998956753</v>
      </c>
      <c r="Q50" s="45">
        <f t="shared" si="8"/>
        <v>2.7851120948847185E-2</v>
      </c>
      <c r="R50" s="51">
        <f t="shared" si="4"/>
        <v>2.7851120948847186</v>
      </c>
      <c r="S50" s="9">
        <f>S49+PARAMETERS!$B$21*(PARAMETERS!$B$22-'DECARBONISATION + ADAPTATION'!Q49)</f>
        <v>6.3307955953653614E-2</v>
      </c>
      <c r="T50" s="60"/>
      <c r="U50" s="5"/>
      <c r="V50" s="1"/>
      <c r="W50" s="1"/>
      <c r="X50" s="1"/>
      <c r="Y50" s="1"/>
      <c r="Z50" s="1"/>
      <c r="AA50" s="1"/>
    </row>
    <row r="51" spans="1:27" s="2" customFormat="1" ht="20.100000000000001" customHeight="1" x14ac:dyDescent="0.25">
      <c r="A51" s="6">
        <f t="shared" si="5"/>
        <v>2064</v>
      </c>
      <c r="B51" s="60"/>
      <c r="C51" s="27">
        <f t="shared" si="6"/>
        <v>247.03827148589298</v>
      </c>
      <c r="D51" s="50">
        <f>PARAMETERS!$B$12*C51</f>
        <v>14.972016453690484</v>
      </c>
      <c r="E51" s="54">
        <f t="shared" si="0"/>
        <v>-3.7090106447895649E-2</v>
      </c>
      <c r="F51" s="65"/>
      <c r="G51" s="27">
        <f t="shared" si="7"/>
        <v>4306.2074467985512</v>
      </c>
      <c r="H51" s="50">
        <f t="shared" si="10"/>
        <v>272.61719136921789</v>
      </c>
      <c r="I51" s="12">
        <f t="shared" si="2"/>
        <v>3.1442254909788962E-2</v>
      </c>
      <c r="J51" s="58"/>
      <c r="K51" s="52">
        <f>PARAMETERS!$B$9*D51</f>
        <v>2.1658370690776847</v>
      </c>
      <c r="L51" s="27">
        <f>L50+K50+PARAMETERS!$B$16</f>
        <v>910.97697848347866</v>
      </c>
      <c r="M51" s="43">
        <f>PARAMETERS!$B$17*L51</f>
        <v>1.7090106447895601</v>
      </c>
      <c r="N51" s="45">
        <f>MAX(PARAMETERS!$B$18,PARAMETERS!$B$18+PARAMETERS!$B$19*(M51-1))</f>
        <v>3.70901064478956E-2</v>
      </c>
      <c r="O51" s="14">
        <f t="shared" si="9"/>
        <v>4553.2457182844446</v>
      </c>
      <c r="P51" s="27">
        <f t="shared" si="9"/>
        <v>287.58920782290835</v>
      </c>
      <c r="Q51" s="45">
        <f t="shared" si="8"/>
        <v>2.7874431034807839E-2</v>
      </c>
      <c r="R51" s="51">
        <f t="shared" si="4"/>
        <v>2.7874431034807841</v>
      </c>
      <c r="S51" s="9">
        <f>S50+PARAMETERS!$B$21*(PARAMETERS!$B$22-'DECARBONISATION + ADAPTATION'!Q50)</f>
        <v>6.3415399906211256E-2</v>
      </c>
      <c r="T51" s="60"/>
      <c r="U51" s="5"/>
      <c r="V51" s="1"/>
      <c r="W51" s="1"/>
      <c r="X51" s="1"/>
      <c r="Y51" s="1"/>
      <c r="Z51" s="1"/>
      <c r="AA51" s="1"/>
    </row>
    <row r="52" spans="1:27" s="2" customFormat="1" ht="20.100000000000001" customHeight="1" x14ac:dyDescent="0.25">
      <c r="A52" s="6">
        <f t="shared" si="5"/>
        <v>2065</v>
      </c>
      <c r="B52" s="60"/>
      <c r="C52" s="27">
        <f t="shared" si="6"/>
        <v>237.87559569977708</v>
      </c>
      <c r="D52" s="50">
        <f>PARAMETERS!$B$12*C52</f>
        <v>14.416702769683459</v>
      </c>
      <c r="E52" s="54">
        <f t="shared" si="0"/>
        <v>-3.7158878268930426E-2</v>
      </c>
      <c r="F52" s="65"/>
      <c r="G52" s="27">
        <f t="shared" si="7"/>
        <v>4434.0789620329806</v>
      </c>
      <c r="H52" s="50">
        <f t="shared" si="10"/>
        <v>281.18889059303956</v>
      </c>
      <c r="I52" s="12">
        <f t="shared" si="2"/>
        <v>3.1233224282759396E-2</v>
      </c>
      <c r="J52" s="58"/>
      <c r="K52" s="52">
        <f>PARAMETERS!$B$9*D52</f>
        <v>2.0855059416367947</v>
      </c>
      <c r="L52" s="27">
        <f>L51+K51+PARAMETERS!$B$16</f>
        <v>914.64281555255639</v>
      </c>
      <c r="M52" s="43">
        <f>PARAMETERS!$B$17*L52</f>
        <v>1.7158878268930502</v>
      </c>
      <c r="N52" s="45">
        <f>MAX(PARAMETERS!$B$18,PARAMETERS!$B$18+PARAMETERS!$B$19*(M52-1))</f>
        <v>3.7158878268930502E-2</v>
      </c>
      <c r="O52" s="14">
        <f t="shared" si="9"/>
        <v>4671.9545577327581</v>
      </c>
      <c r="P52" s="27">
        <f t="shared" si="9"/>
        <v>295.60559336272303</v>
      </c>
      <c r="Q52" s="45">
        <f t="shared" si="8"/>
        <v>2.7897737281092346E-2</v>
      </c>
      <c r="R52" s="51">
        <f t="shared" si="4"/>
        <v>2.7897737281092345</v>
      </c>
      <c r="S52" s="9">
        <f>S51+PARAMETERS!$B$21*(PARAMETERS!$B$22-'DECARBONISATION + ADAPTATION'!Q51)</f>
        <v>6.3521678354470867E-2</v>
      </c>
      <c r="T52" s="60"/>
      <c r="U52" s="5"/>
      <c r="V52" s="1"/>
      <c r="W52" s="1"/>
      <c r="X52" s="1"/>
      <c r="Y52" s="1"/>
      <c r="Z52" s="1"/>
      <c r="AA52" s="1"/>
    </row>
    <row r="53" spans="1:27" s="2" customFormat="1" ht="20.100000000000001" customHeight="1" x14ac:dyDescent="0.25">
      <c r="A53" s="6">
        <f t="shared" si="5"/>
        <v>2066</v>
      </c>
      <c r="B53" s="60"/>
      <c r="C53" s="27">
        <f t="shared" si="6"/>
        <v>229.03640539601975</v>
      </c>
      <c r="D53" s="50">
        <f>PARAMETERS!$B$12*C53</f>
        <v>13.880994266425439</v>
      </c>
      <c r="E53" s="54">
        <f t="shared" si="0"/>
        <v>-3.7226143062289128E-2</v>
      </c>
      <c r="F53" s="65"/>
      <c r="G53" s="27">
        <f t="shared" si="7"/>
        <v>4564.9191550106943</v>
      </c>
      <c r="H53" s="50">
        <f t="shared" si="10"/>
        <v>289.97132627875226</v>
      </c>
      <c r="I53" s="12">
        <f t="shared" si="2"/>
        <v>3.1039637331445016E-2</v>
      </c>
      <c r="J53" s="58"/>
      <c r="K53" s="52">
        <f>PARAMETERS!$B$9*D53</f>
        <v>2.0080108802223822</v>
      </c>
      <c r="L53" s="27">
        <f>L52+K52+PARAMETERS!$B$16</f>
        <v>918.22832149419321</v>
      </c>
      <c r="M53" s="43">
        <f>PARAMETERS!$B$17*L53</f>
        <v>1.7226143062289103</v>
      </c>
      <c r="N53" s="45">
        <f>MAX(PARAMETERS!$B$18,PARAMETERS!$B$18+PARAMETERS!$B$19*(M53-1))</f>
        <v>3.7226143062289101E-2</v>
      </c>
      <c r="O53" s="14">
        <f t="shared" si="9"/>
        <v>4793.9555604067136</v>
      </c>
      <c r="P53" s="27">
        <f t="shared" si="9"/>
        <v>303.85232054517769</v>
      </c>
      <c r="Q53" s="45">
        <f t="shared" si="8"/>
        <v>2.792102726278305E-2</v>
      </c>
      <c r="R53" s="51">
        <f t="shared" si="4"/>
        <v>2.7921027262783049</v>
      </c>
      <c r="S53" s="9">
        <f>S52+PARAMETERS!$B$21*(PARAMETERS!$B$22-'DECARBONISATION + ADAPTATION'!Q52)</f>
        <v>6.3626791490416251E-2</v>
      </c>
      <c r="T53" s="60"/>
      <c r="U53" s="13"/>
      <c r="V53" s="6"/>
      <c r="W53" s="1"/>
      <c r="X53" s="1"/>
      <c r="Y53" s="1"/>
      <c r="Z53" s="1"/>
      <c r="AA53" s="1"/>
    </row>
    <row r="54" spans="1:27" s="2" customFormat="1" ht="20.100000000000001" customHeight="1" x14ac:dyDescent="0.25">
      <c r="A54" s="6">
        <f t="shared" si="5"/>
        <v>2067</v>
      </c>
      <c r="B54" s="60"/>
      <c r="C54" s="27">
        <f t="shared" si="6"/>
        <v>220.51026340227506</v>
      </c>
      <c r="D54" s="50">
        <f>PARAMETERS!$B$12*C54</f>
        <v>13.364258388016671</v>
      </c>
      <c r="E54" s="54">
        <f t="shared" si="0"/>
        <v>-3.7291954033125269E-2</v>
      </c>
      <c r="F54" s="65"/>
      <c r="G54" s="27">
        <f t="shared" si="7"/>
        <v>4698.8371420236599</v>
      </c>
      <c r="H54" s="50">
        <f t="shared" si="10"/>
        <v>298.97193108296284</v>
      </c>
      <c r="I54" s="12">
        <f t="shared" si="2"/>
        <v>3.0860395147660296E-2</v>
      </c>
      <c r="J54" s="58"/>
      <c r="K54" s="52">
        <f>PARAMETERS!$B$9*D54</f>
        <v>1.9332603799245907</v>
      </c>
      <c r="L54" s="27">
        <f>L53+K53+PARAMETERS!$B$16</f>
        <v>921.73633237441561</v>
      </c>
      <c r="M54" s="43">
        <f>PARAMETERS!$B$17*L54</f>
        <v>1.729195403312525</v>
      </c>
      <c r="N54" s="45">
        <f>MAX(PARAMETERS!$B$18,PARAMETERS!$B$18+PARAMETERS!$B$19*(M54-1))</f>
        <v>3.7291954033125248E-2</v>
      </c>
      <c r="O54" s="14">
        <f t="shared" si="9"/>
        <v>4919.347405425935</v>
      </c>
      <c r="P54" s="27">
        <f t="shared" si="9"/>
        <v>312.33618947097949</v>
      </c>
      <c r="Q54" s="45">
        <f t="shared" si="8"/>
        <v>2.7944288609557881E-2</v>
      </c>
      <c r="R54" s="51">
        <f t="shared" si="4"/>
        <v>2.7944288609557879</v>
      </c>
      <c r="S54" s="9">
        <f>S53+PARAMETERS!$B$21*(PARAMETERS!$B$22-'DECARBONISATION + ADAPTATION'!Q53)</f>
        <v>6.37307401272771E-2</v>
      </c>
      <c r="T54" s="60"/>
      <c r="U54" s="5"/>
      <c r="V54" s="1"/>
      <c r="W54" s="6"/>
      <c r="X54" s="1"/>
      <c r="Y54" s="1"/>
      <c r="Z54" s="1"/>
      <c r="AA54" s="1"/>
    </row>
    <row r="55" spans="1:27" s="2" customFormat="1" ht="20.100000000000001" customHeight="1" x14ac:dyDescent="0.25">
      <c r="A55" s="6">
        <f t="shared" si="5"/>
        <v>2068</v>
      </c>
      <c r="B55" s="60"/>
      <c r="C55" s="27">
        <f t="shared" si="6"/>
        <v>212.28700479564509</v>
      </c>
      <c r="D55" s="50">
        <f>PARAMETERS!$B$12*C55</f>
        <v>12.865879078523944</v>
      </c>
      <c r="E55" s="54">
        <f t="shared" si="0"/>
        <v>-3.7356362669942675E-2</v>
      </c>
      <c r="F55" s="65"/>
      <c r="G55" s="27">
        <f t="shared" si="7"/>
        <v>4835.9445127851513</v>
      </c>
      <c r="H55" s="50">
        <f t="shared" si="10"/>
        <v>308.19832301424213</v>
      </c>
      <c r="I55" s="12">
        <f t="shared" si="2"/>
        <v>3.0694483773307156E-2</v>
      </c>
      <c r="J55" s="58"/>
      <c r="K55" s="52">
        <f>PARAMETERS!$B$9*D55</f>
        <v>1.8611653227023806</v>
      </c>
      <c r="L55" s="27">
        <f>L54+K54+PARAMETERS!$B$16</f>
        <v>925.16959275434021</v>
      </c>
      <c r="M55" s="43">
        <f>PARAMETERS!$B$17*L55</f>
        <v>1.735636266994276</v>
      </c>
      <c r="N55" s="45">
        <f>MAX(PARAMETERS!$B$18,PARAMETERS!$B$18+PARAMETERS!$B$19*(M55-1))</f>
        <v>3.7356362669942758E-2</v>
      </c>
      <c r="O55" s="14">
        <f t="shared" si="9"/>
        <v>5048.2315175807962</v>
      </c>
      <c r="P55" s="27">
        <f t="shared" si="9"/>
        <v>321.0642020927661</v>
      </c>
      <c r="Q55" s="45">
        <f t="shared" si="8"/>
        <v>2.7967509056651959E-2</v>
      </c>
      <c r="R55" s="51">
        <f t="shared" si="4"/>
        <v>2.796750905665196</v>
      </c>
      <c r="S55" s="9">
        <f>S54+PARAMETERS!$B$21*(PARAMETERS!$B$22-'DECARBONISATION + ADAPTATION'!Q54)</f>
        <v>6.3833525696799204E-2</v>
      </c>
      <c r="T55" s="60"/>
      <c r="U55" s="5"/>
      <c r="V55" s="1"/>
      <c r="W55" s="1"/>
      <c r="X55" s="6"/>
      <c r="Y55" s="1"/>
      <c r="Z55" s="1"/>
      <c r="AA55" s="1"/>
    </row>
    <row r="56" spans="1:27" s="2" customFormat="1" ht="20.100000000000001" customHeight="1" x14ac:dyDescent="0.25">
      <c r="A56" s="6">
        <f t="shared" si="5"/>
        <v>2069</v>
      </c>
      <c r="B56" s="60"/>
      <c r="C56" s="27">
        <f t="shared" si="6"/>
        <v>204.35673445438309</v>
      </c>
      <c r="D56" s="50">
        <f>PARAMETERS!$B$12*C56</f>
        <v>12.385256633598976</v>
      </c>
      <c r="E56" s="54">
        <f t="shared" si="0"/>
        <v>-3.7419418789373576E-2</v>
      </c>
      <c r="F56" s="65"/>
      <c r="G56" s="27">
        <f t="shared" si="7"/>
        <v>4976.3554178065961</v>
      </c>
      <c r="H56" s="50">
        <f t="shared" si="10"/>
        <v>317.65831143896327</v>
      </c>
      <c r="I56" s="12">
        <f t="shared" si="2"/>
        <v>3.0540966495081472E-2</v>
      </c>
      <c r="J56" s="58"/>
      <c r="K56" s="52">
        <f>PARAMETERS!$B$9*D56</f>
        <v>1.7916389559187895</v>
      </c>
      <c r="L56" s="27">
        <f>L55+K55+PARAMETERS!$B$16</f>
        <v>928.53075807704261</v>
      </c>
      <c r="M56" s="43">
        <f>PARAMETERS!$B$17*L56</f>
        <v>1.7419418789373555</v>
      </c>
      <c r="N56" s="45">
        <f>MAX(PARAMETERS!$B$18,PARAMETERS!$B$18+PARAMETERS!$B$19*(M56-1))</f>
        <v>3.7419418789373556E-2</v>
      </c>
      <c r="O56" s="14">
        <f t="shared" si="9"/>
        <v>5180.7121522609796</v>
      </c>
      <c r="P56" s="27">
        <f t="shared" si="9"/>
        <v>330.04356807256227</v>
      </c>
      <c r="Q56" s="45">
        <f t="shared" si="8"/>
        <v>2.7990676490698699E-2</v>
      </c>
      <c r="R56" s="51">
        <f t="shared" si="4"/>
        <v>2.7990676490698698</v>
      </c>
      <c r="S56" s="9">
        <f>S55+PARAMETERS!$B$21*(PARAMETERS!$B$22-'DECARBONISATION + ADAPTATION'!Q55)</f>
        <v>6.3935150243966607E-2</v>
      </c>
      <c r="T56" s="60"/>
      <c r="U56" s="5"/>
      <c r="V56" s="1"/>
      <c r="W56" s="1"/>
      <c r="X56" s="1"/>
      <c r="Y56" s="1"/>
      <c r="Z56" s="1"/>
      <c r="AA56" s="1"/>
    </row>
    <row r="57" spans="1:27" s="2" customFormat="1" ht="20.100000000000001" customHeight="1" x14ac:dyDescent="0.25">
      <c r="A57" s="6">
        <f t="shared" si="5"/>
        <v>2070</v>
      </c>
      <c r="B57" s="60"/>
      <c r="C57" s="27">
        <f t="shared" si="6"/>
        <v>196.70982422540573</v>
      </c>
      <c r="D57" s="50">
        <f>PARAMETERS!$B$12*C57</f>
        <v>11.921807528812469</v>
      </c>
      <c r="E57" s="54">
        <f t="shared" si="0"/>
        <v>-3.74811705805531E-2</v>
      </c>
      <c r="F57" s="65"/>
      <c r="G57" s="27">
        <f t="shared" si="7"/>
        <v>5120.1866584554855</v>
      </c>
      <c r="H57" s="50">
        <f t="shared" si="10"/>
        <v>327.3599032855048</v>
      </c>
      <c r="I57" s="12">
        <f t="shared" si="2"/>
        <v>3.0398976979036617E-2</v>
      </c>
      <c r="J57" s="58"/>
      <c r="K57" s="52">
        <f>PARAMETERS!$B$9*D57</f>
        <v>1.7245968675079082</v>
      </c>
      <c r="L57" s="27">
        <f>L56+K56+PARAMETERS!$B$16</f>
        <v>931.82239703296136</v>
      </c>
      <c r="M57" s="43">
        <f>PARAMETERS!$B$17*L57</f>
        <v>1.7481170580553107</v>
      </c>
      <c r="N57" s="45">
        <f>MAX(PARAMETERS!$B$18,PARAMETERS!$B$18+PARAMETERS!$B$19*(M57-1))</f>
        <v>3.7481170580553107E-2</v>
      </c>
      <c r="O57" s="14">
        <f t="shared" si="9"/>
        <v>5316.8964826808915</v>
      </c>
      <c r="P57" s="27">
        <f t="shared" si="9"/>
        <v>339.28171081431725</v>
      </c>
      <c r="Q57" s="45">
        <f t="shared" si="8"/>
        <v>2.8013778990349084E-2</v>
      </c>
      <c r="R57" s="51">
        <f t="shared" si="4"/>
        <v>2.8013778990349083</v>
      </c>
      <c r="S57" s="9">
        <f>S56+PARAMETERS!$B$21*(PARAMETERS!$B$22-'DECARBONISATION + ADAPTATION'!Q56)</f>
        <v>6.4035616419431673E-2</v>
      </c>
      <c r="T57" s="60"/>
      <c r="U57" s="5"/>
      <c r="V57" s="1"/>
      <c r="W57" s="1"/>
      <c r="X57" s="1"/>
      <c r="Y57" s="1"/>
      <c r="Z57" s="1"/>
      <c r="AA57" s="1"/>
    </row>
    <row r="58" spans="1:27" s="2" customFormat="1" ht="20.100000000000001" customHeight="1" x14ac:dyDescent="0.25">
      <c r="A58" s="6">
        <f t="shared" si="5"/>
        <v>2071</v>
      </c>
      <c r="B58" s="60"/>
      <c r="C58" s="27">
        <f t="shared" si="6"/>
        <v>189.33690974874267</v>
      </c>
      <c r="D58" s="50">
        <f>PARAMETERS!$B$12*C58</f>
        <v>11.474964227196526</v>
      </c>
      <c r="E58" s="54">
        <f t="shared" si="0"/>
        <v>-3.7541664649030117E-2</v>
      </c>
      <c r="F58" s="65"/>
      <c r="G58" s="27">
        <f t="shared" si="7"/>
        <v>5267.5577797199603</v>
      </c>
      <c r="H58" s="50">
        <f t="shared" si="10"/>
        <v>337.31130944934051</v>
      </c>
      <c r="I58" s="12">
        <f t="shared" si="2"/>
        <v>3.0267713138082141E-2</v>
      </c>
      <c r="J58" s="58"/>
      <c r="K58" s="52">
        <f>PARAMETERS!$B$9*D58</f>
        <v>1.6599569581341569</v>
      </c>
      <c r="L58" s="27">
        <f>L57+K57+PARAMETERS!$B$16</f>
        <v>935.04699390046926</v>
      </c>
      <c r="M58" s="43">
        <f>PARAMETERS!$B$17*L58</f>
        <v>1.7541664649030009</v>
      </c>
      <c r="N58" s="45">
        <f>MAX(PARAMETERS!$B$18,PARAMETERS!$B$18+PARAMETERS!$B$19*(M58-1))</f>
        <v>3.7541664649030006E-2</v>
      </c>
      <c r="O58" s="14">
        <f t="shared" si="9"/>
        <v>5456.8946894687033</v>
      </c>
      <c r="P58" s="27">
        <f t="shared" si="9"/>
        <v>348.78627367653706</v>
      </c>
      <c r="Q58" s="45">
        <f t="shared" si="8"/>
        <v>2.8036804862439396E-2</v>
      </c>
      <c r="R58" s="51">
        <f t="shared" si="4"/>
        <v>2.8036804862439397</v>
      </c>
      <c r="S58" s="9">
        <f>S57+PARAMETERS!$B$21*(PARAMETERS!$B$22-'DECARBONISATION + ADAPTATION'!Q57)</f>
        <v>6.4134927469914213E-2</v>
      </c>
      <c r="T58" s="60"/>
      <c r="U58" s="5"/>
      <c r="V58" s="1"/>
      <c r="W58" s="1"/>
      <c r="X58" s="1"/>
      <c r="Y58" s="1"/>
      <c r="Z58" s="1"/>
      <c r="AA58" s="1"/>
    </row>
    <row r="59" spans="1:27" s="2" customFormat="1" ht="20.100000000000001" customHeight="1" x14ac:dyDescent="0.25">
      <c r="A59" s="6">
        <f t="shared" si="5"/>
        <v>2072</v>
      </c>
      <c r="B59" s="60"/>
      <c r="C59" s="27">
        <f t="shared" si="6"/>
        <v>182.22888697727171</v>
      </c>
      <c r="D59" s="50">
        <f>PARAMETERS!$B$12*C59</f>
        <v>11.044174968319497</v>
      </c>
      <c r="E59" s="54">
        <f t="shared" si="0"/>
        <v>-3.7600946060153045E-2</v>
      </c>
      <c r="F59" s="65"/>
      <c r="G59" s="27">
        <f t="shared" si="7"/>
        <v>5418.5911657108618</v>
      </c>
      <c r="H59" s="50">
        <f t="shared" si="10"/>
        <v>347.52095140198401</v>
      </c>
      <c r="I59" s="12">
        <f t="shared" si="2"/>
        <v>3.0146431640271316E-2</v>
      </c>
      <c r="J59" s="58"/>
      <c r="K59" s="52">
        <f>PARAMETERS!$B$9*D59</f>
        <v>1.5976394106800602</v>
      </c>
      <c r="L59" s="27">
        <f>L58+K58+PARAMETERS!$B$16</f>
        <v>938.20695085860336</v>
      </c>
      <c r="M59" s="43">
        <f>PARAMETERS!$B$17*L59</f>
        <v>1.7600946060153242</v>
      </c>
      <c r="N59" s="45">
        <f>MAX(PARAMETERS!$B$18,PARAMETERS!$B$18+PARAMETERS!$B$19*(M59-1))</f>
        <v>3.760094606015324E-2</v>
      </c>
      <c r="O59" s="14">
        <f t="shared" si="9"/>
        <v>5600.8200526881337</v>
      </c>
      <c r="P59" s="27">
        <f t="shared" si="9"/>
        <v>358.56512637030352</v>
      </c>
      <c r="Q59" s="45">
        <f t="shared" si="8"/>
        <v>2.805974267377211E-2</v>
      </c>
      <c r="R59" s="51">
        <f t="shared" si="4"/>
        <v>2.805974267377211</v>
      </c>
      <c r="S59" s="9">
        <f>S58+PARAMETERS!$B$21*(PARAMETERS!$B$22-'DECARBONISATION + ADAPTATION'!Q58)</f>
        <v>6.4233087226792246E-2</v>
      </c>
      <c r="T59" s="60"/>
      <c r="U59" s="5"/>
      <c r="V59" s="1"/>
      <c r="W59" s="1"/>
      <c r="X59" s="1"/>
      <c r="Y59" s="1"/>
      <c r="Z59" s="1"/>
      <c r="AA59" s="1"/>
    </row>
    <row r="60" spans="1:27" s="2" customFormat="1" ht="20.100000000000001" customHeight="1" x14ac:dyDescent="0.25">
      <c r="A60" s="6">
        <f t="shared" si="5"/>
        <v>2073</v>
      </c>
      <c r="B60" s="60"/>
      <c r="C60" s="27">
        <f t="shared" si="6"/>
        <v>175.37690842743757</v>
      </c>
      <c r="D60" s="50">
        <f>PARAMETERS!$B$12*C60</f>
        <v>10.628903541056824</v>
      </c>
      <c r="E60" s="54">
        <f t="shared" si="0"/>
        <v>-3.7659058381887107E-2</v>
      </c>
      <c r="F60" s="65"/>
      <c r="G60" s="27">
        <f t="shared" si="7"/>
        <v>5573.4121379372491</v>
      </c>
      <c r="H60" s="50">
        <f t="shared" si="10"/>
        <v>357.99746800698597</v>
      </c>
      <c r="I60" s="12">
        <f t="shared" si="2"/>
        <v>3.0034442979283538E-2</v>
      </c>
      <c r="J60" s="58"/>
      <c r="K60" s="52">
        <f>PARAMETERS!$B$9*D60</f>
        <v>1.5375666573755045</v>
      </c>
      <c r="L60" s="27">
        <f>L59+K59+PARAMETERS!$B$16</f>
        <v>941.30459026928338</v>
      </c>
      <c r="M60" s="43">
        <f>PARAMETERS!$B$17*L60</f>
        <v>1.7659058381887043</v>
      </c>
      <c r="N60" s="45">
        <f>MAX(PARAMETERS!$B$18,PARAMETERS!$B$18+PARAMETERS!$B$19*(M60-1))</f>
        <v>3.7659058381887045E-2</v>
      </c>
      <c r="O60" s="14">
        <f t="shared" si="9"/>
        <v>5748.7890463646863</v>
      </c>
      <c r="P60" s="27">
        <f t="shared" si="9"/>
        <v>368.62637154804281</v>
      </c>
      <c r="Q60" s="45">
        <f t="shared" si="8"/>
        <v>2.8082581279040106E-2</v>
      </c>
      <c r="R60" s="51">
        <f t="shared" si="4"/>
        <v>2.8082581279040104</v>
      </c>
      <c r="S60" s="9">
        <f>S59+PARAMETERS!$B$21*(PARAMETERS!$B$22-'DECARBONISATION + ADAPTATION'!Q59)</f>
        <v>6.4330100093103637E-2</v>
      </c>
      <c r="T60" s="60"/>
      <c r="U60" s="5"/>
      <c r="V60" s="1"/>
      <c r="W60" s="1"/>
      <c r="X60" s="1"/>
      <c r="Y60" s="1"/>
      <c r="Z60" s="1"/>
      <c r="AA60" s="1"/>
    </row>
    <row r="61" spans="1:27" s="2" customFormat="1" ht="20.100000000000001" customHeight="1" x14ac:dyDescent="0.25">
      <c r="A61" s="6">
        <f t="shared" si="5"/>
        <v>2074</v>
      </c>
      <c r="B61" s="60"/>
      <c r="C61" s="27">
        <f t="shared" si="6"/>
        <v>168.77237919413383</v>
      </c>
      <c r="D61" s="50">
        <f>PARAMETERS!$B$12*C61</f>
        <v>10.228629042068718</v>
      </c>
      <c r="E61" s="54">
        <f t="shared" si="0"/>
        <v>-3.7716043727009235E-2</v>
      </c>
      <c r="F61" s="65"/>
      <c r="G61" s="27">
        <f t="shared" si="7"/>
        <v>5732.1490563963953</v>
      </c>
      <c r="H61" s="50">
        <f t="shared" si="10"/>
        <v>368.74972254656967</v>
      </c>
      <c r="I61" s="12">
        <f t="shared" si="2"/>
        <v>2.9931107039104659E-2</v>
      </c>
      <c r="J61" s="58"/>
      <c r="K61" s="52">
        <f>PARAMETERS!$B$9*D61</f>
        <v>1.4796633448593575</v>
      </c>
      <c r="L61" s="27">
        <f>L60+K60+PARAMETERS!$B$16</f>
        <v>944.34215692665884</v>
      </c>
      <c r="M61" s="43">
        <f>PARAMETERS!$B$17*L61</f>
        <v>1.7716043727009096</v>
      </c>
      <c r="N61" s="45">
        <f>MAX(PARAMETERS!$B$18,PARAMETERS!$B$18+PARAMETERS!$B$19*(M61-1))</f>
        <v>3.7716043727009096E-2</v>
      </c>
      <c r="O61" s="14">
        <f t="shared" si="9"/>
        <v>5900.9214355905287</v>
      </c>
      <c r="P61" s="27">
        <f t="shared" si="9"/>
        <v>378.97835158863836</v>
      </c>
      <c r="Q61" s="45">
        <f t="shared" si="8"/>
        <v>2.8105309845046181E-2</v>
      </c>
      <c r="R61" s="51">
        <f t="shared" si="4"/>
        <v>2.8105309845046182</v>
      </c>
      <c r="S61" s="9">
        <f>S60+PARAMETERS!$B$21*(PARAMETERS!$B$22-'DECARBONISATION + ADAPTATION'!Q60)</f>
        <v>6.4425971029151638E-2</v>
      </c>
      <c r="T61" s="60"/>
      <c r="U61" s="5"/>
      <c r="V61" s="1"/>
      <c r="W61" s="1"/>
      <c r="X61" s="1"/>
      <c r="Y61" s="1"/>
      <c r="Z61" s="1"/>
      <c r="AA61" s="1"/>
    </row>
    <row r="62" spans="1:27" s="2" customFormat="1" ht="20.100000000000001" customHeight="1" x14ac:dyDescent="0.25">
      <c r="A62" s="6">
        <f t="shared" si="5"/>
        <v>2075</v>
      </c>
      <c r="B62" s="60"/>
      <c r="C62" s="27">
        <f t="shared" si="6"/>
        <v>162.40695276053651</v>
      </c>
      <c r="D62" s="50">
        <f>PARAMETERS!$B$12*C62</f>
        <v>9.8428456218506977</v>
      </c>
      <c r="E62" s="54">
        <f t="shared" si="0"/>
        <v>-3.7771942794653096E-2</v>
      </c>
      <c r="F62" s="65"/>
      <c r="G62" s="27">
        <f t="shared" si="7"/>
        <v>5894.9334235242532</v>
      </c>
      <c r="H62" s="50">
        <f t="shared" si="10"/>
        <v>379.78680996275119</v>
      </c>
      <c r="I62" s="12">
        <f t="shared" si="2"/>
        <v>2.9835829094472452E-2</v>
      </c>
      <c r="J62" s="58"/>
      <c r="K62" s="52">
        <f>PARAMETERS!$B$9*D62</f>
        <v>1.423856297443389</v>
      </c>
      <c r="L62" s="27">
        <f>L61+K61+PARAMETERS!$B$16</f>
        <v>947.32182027151816</v>
      </c>
      <c r="M62" s="43">
        <f>PARAMETERS!$B$17*L62</f>
        <v>1.7771942794653275</v>
      </c>
      <c r="N62" s="45">
        <f>MAX(PARAMETERS!$B$18,PARAMETERS!$B$18+PARAMETERS!$B$19*(M62-1))</f>
        <v>3.7771942794653277E-2</v>
      </c>
      <c r="O62" s="14">
        <f t="shared" si="9"/>
        <v>6057.3403762847893</v>
      </c>
      <c r="P62" s="27">
        <f t="shared" si="9"/>
        <v>389.62965558460189</v>
      </c>
      <c r="Q62" s="45">
        <f t="shared" si="8"/>
        <v>2.8127917871586978E-2</v>
      </c>
      <c r="R62" s="51">
        <f t="shared" si="4"/>
        <v>2.812791787158698</v>
      </c>
      <c r="S62" s="9">
        <f>S61+PARAMETERS!$B$21*(PARAMETERS!$B$22-'DECARBONISATION + ADAPTATION'!Q61)</f>
        <v>6.4520705536899328E-2</v>
      </c>
      <c r="T62" s="60"/>
      <c r="U62" s="5"/>
      <c r="V62" s="1"/>
      <c r="W62" s="1"/>
      <c r="X62" s="1"/>
      <c r="Y62" s="1"/>
      <c r="Z62" s="1"/>
      <c r="AA62" s="1"/>
    </row>
    <row r="63" spans="1:27" s="2" customFormat="1" ht="20.100000000000001" customHeight="1" x14ac:dyDescent="0.25">
      <c r="A63" s="6">
        <f t="shared" si="5"/>
        <v>2076</v>
      </c>
      <c r="B63" s="60"/>
      <c r="C63" s="27">
        <f t="shared" si="6"/>
        <v>156.27252663141158</v>
      </c>
      <c r="D63" s="50">
        <f>PARAMETERS!$B$12*C63</f>
        <v>9.4710622200855514</v>
      </c>
      <c r="E63" s="54">
        <f t="shared" si="0"/>
        <v>-3.7826794911163232E-2</v>
      </c>
      <c r="F63" s="65"/>
      <c r="G63" s="27">
        <f t="shared" si="7"/>
        <v>6061.8999910572074</v>
      </c>
      <c r="H63" s="50">
        <f t="shared" si="10"/>
        <v>391.11806431713472</v>
      </c>
      <c r="I63" s="12">
        <f t="shared" si="2"/>
        <v>2.9748056196372406E-2</v>
      </c>
      <c r="J63" s="58"/>
      <c r="K63" s="52">
        <f>PARAMETERS!$B$9*D63</f>
        <v>1.3700744788285508</v>
      </c>
      <c r="L63" s="27">
        <f>L62+K62+PARAMETERS!$B$16</f>
        <v>950.24567656896158</v>
      </c>
      <c r="M63" s="43">
        <f>PARAMETERS!$B$17*L63</f>
        <v>1.7826794911163226</v>
      </c>
      <c r="N63" s="45">
        <f>MAX(PARAMETERS!$B$18,PARAMETERS!$B$18+PARAMETERS!$B$19*(M63-1))</f>
        <v>3.7826794911163225E-2</v>
      </c>
      <c r="O63" s="14">
        <f t="shared" si="9"/>
        <v>6218.1725176886193</v>
      </c>
      <c r="P63" s="27">
        <f t="shared" si="9"/>
        <v>400.5891265372203</v>
      </c>
      <c r="Q63" s="45">
        <f t="shared" si="8"/>
        <v>2.8150395209203653E-2</v>
      </c>
      <c r="R63" s="51">
        <f t="shared" si="4"/>
        <v>2.8150395209203651</v>
      </c>
      <c r="S63" s="9">
        <f>S62+PARAMETERS!$B$21*(PARAMETERS!$B$22-'DECARBONISATION + ADAPTATION'!Q62)</f>
        <v>6.4614309643319975E-2</v>
      </c>
      <c r="T63" s="60"/>
      <c r="U63" s="5"/>
      <c r="V63" s="1"/>
      <c r="W63" s="1"/>
      <c r="X63" s="1"/>
      <c r="Y63" s="1"/>
      <c r="Z63" s="1"/>
      <c r="AA63" s="1"/>
    </row>
    <row r="64" spans="1:27" s="2" customFormat="1" ht="20.100000000000001" customHeight="1" x14ac:dyDescent="0.25">
      <c r="A64" s="6">
        <f t="shared" si="5"/>
        <v>2077</v>
      </c>
      <c r="B64" s="60"/>
      <c r="C64" s="27">
        <f t="shared" si="6"/>
        <v>150.36123781627589</v>
      </c>
      <c r="D64" s="50">
        <f>PARAMETERS!$B$12*C64</f>
        <v>9.1128022918955089</v>
      </c>
      <c r="E64" s="54">
        <f t="shared" si="0"/>
        <v>-3.7880638070227818E-2</v>
      </c>
      <c r="F64" s="65"/>
      <c r="G64" s="27">
        <f t="shared" si="7"/>
        <v>6233.1868698607241</v>
      </c>
      <c r="H64" s="50">
        <f t="shared" si="10"/>
        <v>402.75306647385725</v>
      </c>
      <c r="I64" s="12">
        <f t="shared" si="2"/>
        <v>2.9667273898683878E-2</v>
      </c>
      <c r="J64" s="58"/>
      <c r="K64" s="52">
        <f>PARAMETERS!$B$9*D64</f>
        <v>1.3182489525048844</v>
      </c>
      <c r="L64" s="27">
        <f>L63+K63+PARAMETERS!$B$16</f>
        <v>953.11575104779013</v>
      </c>
      <c r="M64" s="43">
        <f>PARAMETERS!$B$17*L64</f>
        <v>1.7880638070227708</v>
      </c>
      <c r="N64" s="45">
        <f>MAX(PARAMETERS!$B$18,PARAMETERS!$B$18+PARAMETERS!$B$19*(M64-1))</f>
        <v>3.7880638070227707E-2</v>
      </c>
      <c r="O64" s="14">
        <f t="shared" si="9"/>
        <v>6383.5481076770002</v>
      </c>
      <c r="P64" s="27">
        <f t="shared" si="9"/>
        <v>411.86586876575274</v>
      </c>
      <c r="Q64" s="45">
        <f t="shared" si="8"/>
        <v>2.8172732074065919E-2</v>
      </c>
      <c r="R64" s="51">
        <f t="shared" si="4"/>
        <v>2.817273207406592</v>
      </c>
      <c r="S64" s="9">
        <f>S63+PARAMETERS!$B$21*(PARAMETERS!$B$22-'DECARBONISATION + ADAPTATION'!Q63)</f>
        <v>6.4706789882859786E-2</v>
      </c>
      <c r="T64" s="60"/>
      <c r="U64" s="5"/>
      <c r="V64" s="1"/>
      <c r="W64" s="1"/>
      <c r="X64" s="1"/>
      <c r="Y64" s="1"/>
      <c r="Z64" s="1"/>
      <c r="AA64" s="1"/>
    </row>
    <row r="65" spans="1:27" ht="20.100000000000001" customHeight="1" x14ac:dyDescent="0.25">
      <c r="A65" s="6">
        <f t="shared" si="5"/>
        <v>2078</v>
      </c>
      <c r="C65" s="27">
        <f t="shared" si="6"/>
        <v>144.6654581867661</v>
      </c>
      <c r="D65" s="50">
        <f>PARAMETERS!$B$12*C65</f>
        <v>8.7676035264706726</v>
      </c>
      <c r="E65" s="54">
        <f t="shared" si="0"/>
        <v>-3.7933508972273086E-2</v>
      </c>
      <c r="G65" s="27">
        <f t="shared" si="7"/>
        <v>6408.9356427851872</v>
      </c>
      <c r="H65" s="50">
        <f t="shared" si="10"/>
        <v>414.701652010472</v>
      </c>
      <c r="I65" s="12">
        <f t="shared" si="2"/>
        <v>2.9593003287752138E-2</v>
      </c>
      <c r="J65" s="58"/>
      <c r="K65" s="52">
        <f>PARAMETERS!$B$9*D65</f>
        <v>1.26831284104859</v>
      </c>
      <c r="L65" s="27">
        <f>L64+K64+PARAMETERS!$B$16</f>
        <v>955.93400000029499</v>
      </c>
      <c r="M65" s="43">
        <f>PARAMETERS!$B$17*L65</f>
        <v>1.7933508972273069</v>
      </c>
      <c r="N65" s="45">
        <f>MAX(PARAMETERS!$B$18,PARAMETERS!$B$18+PARAMETERS!$B$19*(M65-1))</f>
        <v>3.7933508972273072E-2</v>
      </c>
      <c r="O65" s="14">
        <f t="shared" si="9"/>
        <v>6553.6011009719532</v>
      </c>
      <c r="P65" s="27">
        <f t="shared" si="9"/>
        <v>423.46925553694268</v>
      </c>
      <c r="Q65" s="45">
        <f t="shared" si="8"/>
        <v>2.8194919060195677E-2</v>
      </c>
      <c r="R65" s="51">
        <f t="shared" si="4"/>
        <v>2.8194919060195676</v>
      </c>
      <c r="S65" s="9">
        <f>S64+PARAMETERS!$B$21*(PARAMETERS!$B$22-'DECARBONISATION + ADAPTATION'!Q64)</f>
        <v>6.4798153279156487E-2</v>
      </c>
    </row>
    <row r="66" spans="1:27" ht="20.100000000000001" customHeight="1" x14ac:dyDescent="0.25">
      <c r="A66" s="6">
        <f t="shared" si="5"/>
        <v>2079</v>
      </c>
      <c r="C66" s="27">
        <f t="shared" si="6"/>
        <v>139.17778973066041</v>
      </c>
      <c r="D66" s="50">
        <f>PARAMETERS!$B$12*C66</f>
        <v>8.4350175594339643</v>
      </c>
      <c r="E66" s="54">
        <f t="shared" si="0"/>
        <v>-3.7985443063092171E-2</v>
      </c>
      <c r="G66" s="27">
        <f t="shared" si="7"/>
        <v>6589.2914806138178</v>
      </c>
      <c r="H66" s="50">
        <f t="shared" si="10"/>
        <v>426.97391936185414</v>
      </c>
      <c r="I66" s="12">
        <f t="shared" si="2"/>
        <v>2.9524798281592657E-2</v>
      </c>
      <c r="J66" s="58"/>
      <c r="K66" s="52">
        <f>PARAMETERS!$B$9*D66</f>
        <v>1.2202012845130241</v>
      </c>
      <c r="L66" s="27">
        <f>L65+K65+PARAMETERS!$B$16</f>
        <v>958.70231284134354</v>
      </c>
      <c r="M66" s="43">
        <f>PARAMETERS!$B$17*L66</f>
        <v>1.7985443063092088</v>
      </c>
      <c r="N66" s="45">
        <f>MAX(PARAMETERS!$B$18,PARAMETERS!$B$18+PARAMETERS!$B$19*(M66-1))</f>
        <v>3.7985443063092088E-2</v>
      </c>
      <c r="O66" s="14">
        <f t="shared" si="9"/>
        <v>6728.469270344478</v>
      </c>
      <c r="P66" s="27">
        <f t="shared" si="9"/>
        <v>435.4089369212881</v>
      </c>
      <c r="Q66" s="45">
        <f t="shared" si="8"/>
        <v>2.8216947149251319E-2</v>
      </c>
      <c r="R66" s="51">
        <f t="shared" si="4"/>
        <v>2.8216947149251319</v>
      </c>
      <c r="S66" s="9">
        <f>S65+PARAMETERS!$B$21*(PARAMETERS!$B$22-'DECARBONISATION + ADAPTATION'!Q65)</f>
        <v>6.4888407326146702E-2</v>
      </c>
    </row>
    <row r="67" spans="1:27" ht="20.100000000000001" customHeight="1" x14ac:dyDescent="0.25">
      <c r="A67" s="6">
        <f t="shared" si="5"/>
        <v>2080</v>
      </c>
      <c r="C67" s="27">
        <f t="shared" si="6"/>
        <v>133.89105972319939</v>
      </c>
      <c r="D67" s="50">
        <f>PARAMETERS!$B$12*C67</f>
        <v>8.1146096801939027</v>
      </c>
      <c r="E67" s="54">
        <f t="shared" si="0"/>
        <v>-3.8036474571692222E-2</v>
      </c>
      <c r="G67" s="27">
        <f t="shared" si="7"/>
        <v>6774.4032611721323</v>
      </c>
      <c r="H67" s="50">
        <f t="shared" si="10"/>
        <v>439.5802382025139</v>
      </c>
      <c r="I67" s="12">
        <f t="shared" si="2"/>
        <v>2.9462243169627134E-2</v>
      </c>
      <c r="J67" s="58"/>
      <c r="K67" s="52">
        <f>PARAMETERS!$B$9*D67</f>
        <v>1.1738513980946428</v>
      </c>
      <c r="L67" s="27">
        <f>L66+K66+PARAMETERS!$B$16</f>
        <v>961.42251412585654</v>
      </c>
      <c r="M67" s="43">
        <f>PARAMETERS!$B$17*L67</f>
        <v>1.8036474571692249</v>
      </c>
      <c r="N67" s="45">
        <f>MAX(PARAMETERS!$B$18,PARAMETERS!$B$18+PARAMETERS!$B$19*(M67-1))</f>
        <v>3.803647457169225E-2</v>
      </c>
      <c r="O67" s="14">
        <f t="shared" si="9"/>
        <v>6908.294320895332</v>
      </c>
      <c r="P67" s="27">
        <f t="shared" si="9"/>
        <v>447.69484788270779</v>
      </c>
      <c r="Q67" s="45">
        <f t="shared" si="8"/>
        <v>2.8238807718058402E-2</v>
      </c>
      <c r="R67" s="51">
        <f t="shared" si="4"/>
        <v>2.8238807718058401</v>
      </c>
      <c r="S67" s="9">
        <f>S66+PARAMETERS!$B$21*(PARAMETERS!$B$22-'DECARBONISATION + ADAPTATION'!Q66)</f>
        <v>6.4977559968684137E-2</v>
      </c>
    </row>
    <row r="68" spans="1:27" ht="20.100000000000001" customHeight="1" x14ac:dyDescent="0.25">
      <c r="A68" s="6">
        <f t="shared" si="5"/>
        <v>2081</v>
      </c>
      <c r="C68" s="27">
        <f t="shared" si="6"/>
        <v>128.798315834661</v>
      </c>
      <c r="D68" s="50">
        <f>PARAMETERS!$B$12*C68</f>
        <v>7.8059585354339998</v>
      </c>
      <c r="E68" s="54">
        <f t="shared" si="0"/>
        <v>-3.8086636547349693E-2</v>
      </c>
      <c r="G68" s="27">
        <f t="shared" si="7"/>
        <v>6964.4236916728778</v>
      </c>
      <c r="H68" s="50">
        <f t="shared" si="10"/>
        <v>452.53125807299898</v>
      </c>
      <c r="I68" s="12">
        <f t="shared" si="2"/>
        <v>2.9404950367471015E-2</v>
      </c>
      <c r="J68" s="58"/>
      <c r="K68" s="52">
        <f>PARAMETERS!$B$9*D68</f>
        <v>1.1292022292400705</v>
      </c>
      <c r="L68" s="27">
        <f>L67+K67+PARAMETERS!$B$16</f>
        <v>964.09636552395114</v>
      </c>
      <c r="M68" s="43">
        <f>PARAMETERS!$B$17*L68</f>
        <v>1.8086636547349815</v>
      </c>
      <c r="N68" s="45">
        <f>MAX(PARAMETERS!$B$18,PARAMETERS!$B$18+PARAMETERS!$B$19*(M68-1))</f>
        <v>3.8086636547349811E-2</v>
      </c>
      <c r="O68" s="14">
        <f t="shared" si="9"/>
        <v>7093.2220075075384</v>
      </c>
      <c r="P68" s="27">
        <f t="shared" si="9"/>
        <v>460.33721660843298</v>
      </c>
      <c r="Q68" s="45">
        <f t="shared" si="8"/>
        <v>2.8260492544075252E-2</v>
      </c>
      <c r="R68" s="51">
        <f t="shared" si="4"/>
        <v>2.8260492544075251</v>
      </c>
      <c r="S68" s="9">
        <f>S67+PARAMETERS!$B$21*(PARAMETERS!$B$22-'DECARBONISATION + ADAPTATION'!Q67)</f>
        <v>6.5065619582781217E-2</v>
      </c>
    </row>
    <row r="69" spans="1:27" ht="20.100000000000001" customHeight="1" x14ac:dyDescent="0.25">
      <c r="A69" s="6">
        <f t="shared" si="5"/>
        <v>2082</v>
      </c>
      <c r="C69" s="27">
        <f t="shared" si="6"/>
        <v>123.8928211915555</v>
      </c>
      <c r="D69" s="50">
        <f>PARAMETERS!$B$12*C69</f>
        <v>7.5086558297912429</v>
      </c>
      <c r="E69" s="54">
        <f t="shared" si="0"/>
        <v>-3.8135960895859265E-2</v>
      </c>
      <c r="G69" s="27">
        <f t="shared" si="7"/>
        <v>7159.5094343748133</v>
      </c>
      <c r="H69" s="50">
        <f t="shared" si="10"/>
        <v>465.83791725636473</v>
      </c>
      <c r="I69" s="12">
        <f t="shared" si="2"/>
        <v>2.9352558364410856E-2</v>
      </c>
      <c r="J69" s="58"/>
      <c r="K69" s="52">
        <f>PARAMETERS!$B$9*D69</f>
        <v>1.0861947143465469</v>
      </c>
      <c r="L69" s="27">
        <f>L68+K68+PARAMETERS!$B$16</f>
        <v>966.72556775319117</v>
      </c>
      <c r="M69" s="43">
        <f>PARAMETERS!$B$17*L69</f>
        <v>1.8135960895859213</v>
      </c>
      <c r="N69" s="45">
        <f>MAX(PARAMETERS!$B$18,PARAMETERS!$B$18+PARAMETERS!$B$19*(M69-1))</f>
        <v>3.8135960895859217E-2</v>
      </c>
      <c r="O69" s="14">
        <f t="shared" si="9"/>
        <v>7283.4022555663687</v>
      </c>
      <c r="P69" s="27">
        <f t="shared" si="9"/>
        <v>473.34657308615596</v>
      </c>
      <c r="Q69" s="45">
        <f t="shared" si="8"/>
        <v>2.8281993808965431E-2</v>
      </c>
      <c r="R69" s="51">
        <f t="shared" si="4"/>
        <v>2.8281993808965433</v>
      </c>
      <c r="S69" s="9">
        <f>S68+PARAMETERS!$B$21*(PARAMETERS!$B$22-'DECARBONISATION + ADAPTATION'!Q68)</f>
        <v>6.5152594955577459E-2</v>
      </c>
      <c r="Y69" s="6"/>
    </row>
    <row r="70" spans="1:27" ht="20.100000000000001" customHeight="1" x14ac:dyDescent="0.25">
      <c r="A70" s="6">
        <f t="shared" si="5"/>
        <v>2083</v>
      </c>
      <c r="C70" s="27">
        <f t="shared" si="6"/>
        <v>119.16804940731666</v>
      </c>
      <c r="D70" s="50">
        <f>PARAMETERS!$B$12*C70</f>
        <v>7.2223060246858584</v>
      </c>
      <c r="E70" s="54">
        <f t="shared" si="0"/>
        <v>-3.8184478414970142E-2</v>
      </c>
      <c r="G70" s="27">
        <f t="shared" si="7"/>
        <v>7359.8212356381164</v>
      </c>
      <c r="H70" s="50">
        <f t="shared" si="10"/>
        <v>479.51145191098777</v>
      </c>
      <c r="I70" s="12">
        <f t="shared" si="2"/>
        <v>2.9304729843896482E-2</v>
      </c>
      <c r="J70" s="58"/>
      <c r="K70" s="52">
        <f>PARAMETERS!$B$9*D70</f>
        <v>1.0447716351949379</v>
      </c>
      <c r="L70" s="27">
        <f>L69+K69+PARAMETERS!$B$16</f>
        <v>969.31176246753773</v>
      </c>
      <c r="M70" s="43">
        <f>PARAMETERS!$B$17*L70</f>
        <v>1.8184478414970118</v>
      </c>
      <c r="N70" s="45">
        <f>MAX(PARAMETERS!$B$18,PARAMETERS!$B$18+PARAMETERS!$B$19*(M70-1))</f>
        <v>3.8184478414970115E-2</v>
      </c>
      <c r="O70" s="14">
        <f t="shared" si="9"/>
        <v>7478.9892850454335</v>
      </c>
      <c r="P70" s="27">
        <f t="shared" si="9"/>
        <v>486.73375793567362</v>
      </c>
      <c r="Q70" s="45">
        <f t="shared" si="8"/>
        <v>2.8303304100433462E-2</v>
      </c>
      <c r="R70" s="51">
        <f t="shared" si="4"/>
        <v>2.830330410043346</v>
      </c>
      <c r="S70" s="9">
        <f>S69+PARAMETERS!$B$21*(PARAMETERS!$B$22-'DECARBONISATION + ADAPTATION'!Q69)</f>
        <v>6.523849526512919E-2</v>
      </c>
      <c r="Y70" s="6"/>
    </row>
    <row r="71" spans="1:27" ht="20.100000000000001" customHeight="1" x14ac:dyDescent="0.25">
      <c r="A71" s="6">
        <f t="shared" si="5"/>
        <v>2084</v>
      </c>
      <c r="C71" s="27">
        <f t="shared" si="6"/>
        <v>114.61767959696888</v>
      </c>
      <c r="D71" s="50">
        <f>PARAMETERS!$B$12*C71</f>
        <v>6.9465260361799324</v>
      </c>
      <c r="E71" s="54">
        <f t="shared" si="0"/>
        <v>-3.8232218829007222E-2</v>
      </c>
      <c r="G71" s="27">
        <f t="shared" si="7"/>
        <v>7565.5240584635276</v>
      </c>
      <c r="H71" s="50">
        <f t="shared" si="10"/>
        <v>493.56340546629383</v>
      </c>
      <c r="I71" s="12">
        <f t="shared" si="2"/>
        <v>2.92611499597163E-2</v>
      </c>
      <c r="J71" s="58"/>
      <c r="K71" s="52">
        <f>PARAMETERS!$B$9*D71</f>
        <v>1.0048775752422636</v>
      </c>
      <c r="L71" s="27">
        <f>L70+K70+PARAMETERS!$B$16</f>
        <v>971.85653410273267</v>
      </c>
      <c r="M71" s="43">
        <f>PARAMETERS!$B$17*L71</f>
        <v>1.8232218829007218</v>
      </c>
      <c r="N71" s="45">
        <f>MAX(PARAMETERS!$B$18,PARAMETERS!$B$18+PARAMETERS!$B$19*(M71-1))</f>
        <v>3.8232218829007215E-2</v>
      </c>
      <c r="O71" s="14">
        <f t="shared" si="9"/>
        <v>7680.1417380604962</v>
      </c>
      <c r="P71" s="27">
        <f t="shared" si="9"/>
        <v>500.50993150247376</v>
      </c>
      <c r="Q71" s="45">
        <f t="shared" si="8"/>
        <v>2.832441641248587E-2</v>
      </c>
      <c r="R71" s="51">
        <f t="shared" si="4"/>
        <v>2.8324416412485869</v>
      </c>
      <c r="S71" s="9">
        <f>S70+PARAMETERS!$B$21*(PARAMETERS!$B$22-'DECARBONISATION + ADAPTATION'!Q70)</f>
        <v>6.5323330060107515E-2</v>
      </c>
      <c r="Y71" s="6"/>
    </row>
    <row r="72" spans="1:27" ht="20.100000000000001" customHeight="1" x14ac:dyDescent="0.25">
      <c r="A72" s="6">
        <f t="shared" si="5"/>
        <v>2085</v>
      </c>
      <c r="C72" s="27">
        <f t="shared" si="6"/>
        <v>110.23559138894453</v>
      </c>
      <c r="D72" s="50">
        <f>PARAMETERS!$B$12*C72</f>
        <v>6.680944932663305</v>
      </c>
      <c r="E72" s="54">
        <f t="shared" ref="E72:E88" si="11">(D73-D72)/D72</f>
        <v>-3.8279210822669947E-2</v>
      </c>
      <c r="G72" s="27">
        <f t="shared" si="7"/>
        <v>7776.7872186067052</v>
      </c>
      <c r="H72" s="50">
        <f t="shared" ref="H72:H88" si="12">S71*G72</f>
        <v>508.00563828827131</v>
      </c>
      <c r="I72" s="12">
        <f t="shared" ref="I72:I88" si="13">(H73-H72)/H72</f>
        <v>2.9221524752530325E-2</v>
      </c>
      <c r="J72" s="58"/>
      <c r="K72" s="52">
        <f>PARAMETERS!$B$9*D72</f>
        <v>0.96645887588923929</v>
      </c>
      <c r="L72" s="27">
        <f>L71+K71+PARAMETERS!$B$16</f>
        <v>974.36141167797496</v>
      </c>
      <c r="M72" s="43">
        <f>PARAMETERS!$B$17*L72</f>
        <v>1.8279210822670002</v>
      </c>
      <c r="N72" s="45">
        <f>MAX(PARAMETERS!$B$18,PARAMETERS!$B$18+PARAMETERS!$B$19*(M72-1))</f>
        <v>3.8279210822670003E-2</v>
      </c>
      <c r="O72" s="14">
        <f t="shared" si="9"/>
        <v>7887.0228099956494</v>
      </c>
      <c r="P72" s="27">
        <f t="shared" si="9"/>
        <v>514.68658322093461</v>
      </c>
      <c r="Q72" s="45">
        <f t="shared" si="8"/>
        <v>2.8345324144249416E-2</v>
      </c>
      <c r="R72" s="51">
        <f t="shared" ref="R72:R88" si="14">Q72*100</f>
        <v>2.8345324144249417</v>
      </c>
      <c r="S72" s="9">
        <f>S71+PARAMETERS!$B$21*(PARAMETERS!$B$22-'DECARBONISATION + ADAPTATION'!Q71)</f>
        <v>6.5407109239483216E-2</v>
      </c>
      <c r="Y72" s="6"/>
    </row>
    <row r="73" spans="1:27" ht="20.100000000000001" customHeight="1" x14ac:dyDescent="0.25">
      <c r="A73" s="6">
        <f t="shared" ref="A73:A88" si="15">A72+1</f>
        <v>2086</v>
      </c>
      <c r="C73" s="27">
        <f t="shared" ref="C73:C88" si="16">C72-N72*C72</f>
        <v>106.01585994600542</v>
      </c>
      <c r="D73" s="50">
        <f>PARAMETERS!$B$12*C73</f>
        <v>6.4252036330912379</v>
      </c>
      <c r="E73" s="54">
        <f t="shared" si="11"/>
        <v>-3.8325482074012145E-2</v>
      </c>
      <c r="G73" s="27">
        <f t="shared" ref="G73:G88" si="17">G72+P72-N72*G72</f>
        <v>7993.7845243635484</v>
      </c>
      <c r="H73" s="50">
        <f t="shared" si="12"/>
        <v>522.850337621937</v>
      </c>
      <c r="I73" s="12">
        <f t="shared" si="13"/>
        <v>2.9185579693209757E-2</v>
      </c>
      <c r="J73" s="58"/>
      <c r="K73" s="52">
        <f>PARAMETERS!$B$9*D73</f>
        <v>0.92946359282763458</v>
      </c>
      <c r="L73" s="27">
        <f>L72+K72+PARAMETERS!$B$16</f>
        <v>976.82787055386416</v>
      </c>
      <c r="M73" s="43">
        <f>PARAMETERS!$B$17*L73</f>
        <v>1.8325482074012132</v>
      </c>
      <c r="N73" s="45">
        <f>MAX(PARAMETERS!$B$18,PARAMETERS!$B$18+PARAMETERS!$B$19*(M73-1))</f>
        <v>3.8325482074012131E-2</v>
      </c>
      <c r="O73" s="14">
        <f t="shared" si="9"/>
        <v>8099.8003843095539</v>
      </c>
      <c r="P73" s="27">
        <f t="shared" si="9"/>
        <v>529.2755412550282</v>
      </c>
      <c r="Q73" s="45">
        <f t="shared" ref="Q73:Q88" si="18">(P74-P73)/P73</f>
        <v>2.8366021097488543E-2</v>
      </c>
      <c r="R73" s="51">
        <f t="shared" si="14"/>
        <v>2.8366021097488545</v>
      </c>
      <c r="S73" s="9">
        <f>S72+PARAMETERS!$B$21*(PARAMETERS!$B$22-'DECARBONISATION + ADAPTATION'!Q72)</f>
        <v>6.5489843032270748E-2</v>
      </c>
      <c r="Y73" s="6"/>
    </row>
    <row r="74" spans="1:27" ht="20.100000000000001" customHeight="1" x14ac:dyDescent="0.25">
      <c r="A74" s="6">
        <f t="shared" si="15"/>
        <v>2087</v>
      </c>
      <c r="C74" s="27">
        <f t="shared" si="16"/>
        <v>101.95275100608382</v>
      </c>
      <c r="D74" s="50">
        <f>PARAMETERS!$B$12*C74</f>
        <v>6.1789546064293219</v>
      </c>
      <c r="E74" s="54">
        <f t="shared" si="11"/>
        <v>-3.8371059286601755E-2</v>
      </c>
      <c r="G74" s="27">
        <f t="shared" si="17"/>
        <v>8216.6944201265651</v>
      </c>
      <c r="H74" s="50">
        <f t="shared" si="12"/>
        <v>538.11002781822367</v>
      </c>
      <c r="I74" s="12">
        <f t="shared" si="13"/>
        <v>2.9153058340952911E-2</v>
      </c>
      <c r="J74" s="58"/>
      <c r="K74" s="52">
        <f>PARAMETERS!$B$9*D74</f>
        <v>0.8938414525622721</v>
      </c>
      <c r="L74" s="27">
        <f>L73+K73+PARAMETERS!$B$16</f>
        <v>979.25733414669185</v>
      </c>
      <c r="M74" s="43">
        <f>PARAMETERS!$B$17*L74</f>
        <v>1.8371059286601885</v>
      </c>
      <c r="N74" s="45">
        <f>MAX(PARAMETERS!$B$18,PARAMETERS!$B$18+PARAMETERS!$B$19*(M74-1))</f>
        <v>3.837105928660188E-2</v>
      </c>
      <c r="O74" s="14">
        <f t="shared" si="9"/>
        <v>8318.6471711326485</v>
      </c>
      <c r="P74" s="27">
        <f t="shared" si="9"/>
        <v>544.288982424653</v>
      </c>
      <c r="Q74" s="45">
        <f t="shared" si="18"/>
        <v>2.83865014729427E-2</v>
      </c>
      <c r="R74" s="51">
        <f t="shared" si="14"/>
        <v>2.83865014729427</v>
      </c>
      <c r="S74" s="9">
        <f>S73+PARAMETERS!$B$21*(PARAMETERS!$B$22-'DECARBONISATION + ADAPTATION'!Q73)</f>
        <v>6.5571541977396314E-2</v>
      </c>
    </row>
    <row r="75" spans="1:27" ht="20.100000000000001" customHeight="1" x14ac:dyDescent="0.25">
      <c r="A75" s="6">
        <f t="shared" si="15"/>
        <v>2088</v>
      </c>
      <c r="C75" s="27">
        <f t="shared" si="16"/>
        <v>98.040715952797214</v>
      </c>
      <c r="D75" s="50">
        <f>PARAMETERS!$B$12*C75</f>
        <v>5.9418615728968014</v>
      </c>
      <c r="E75" s="54">
        <f t="shared" si="11"/>
        <v>-3.8415968220866986E-2</v>
      </c>
      <c r="G75" s="27">
        <f t="shared" si="17"/>
        <v>8445.7001338166501</v>
      </c>
      <c r="H75" s="50">
        <f t="shared" si="12"/>
        <v>553.79758085306014</v>
      </c>
      <c r="I75" s="12">
        <f t="shared" si="13"/>
        <v>2.9123721105493924E-2</v>
      </c>
      <c r="J75" s="58"/>
      <c r="K75" s="52">
        <f>PARAMETERS!$B$9*D75</f>
        <v>0.85954380919318296</v>
      </c>
      <c r="L75" s="27">
        <f>L74+K74+PARAMETERS!$B$16</f>
        <v>981.65117559925409</v>
      </c>
      <c r="M75" s="43">
        <f>PARAMETERS!$B$17*L75</f>
        <v>1.8415968220866918</v>
      </c>
      <c r="N75" s="45">
        <f>MAX(PARAMETERS!$B$18,PARAMETERS!$B$18+PARAMETERS!$B$19*(M75-1))</f>
        <v>3.8415968220866917E-2</v>
      </c>
      <c r="O75" s="14">
        <f t="shared" si="9"/>
        <v>8543.7408497694469</v>
      </c>
      <c r="P75" s="27">
        <f t="shared" si="9"/>
        <v>559.7394424259569</v>
      </c>
      <c r="Q75" s="45">
        <f t="shared" si="18"/>
        <v>2.8406759865609948E-2</v>
      </c>
      <c r="R75" s="51">
        <f t="shared" si="14"/>
        <v>2.8406759865609947</v>
      </c>
      <c r="S75" s="9">
        <f>S74+PARAMETERS!$B$21*(PARAMETERS!$B$22-'DECARBONISATION + ADAPTATION'!Q74)</f>
        <v>6.5652216903749172E-2</v>
      </c>
      <c r="Z75" s="6"/>
    </row>
    <row r="76" spans="1:27" s="6" customFormat="1" ht="20.100000000000001" customHeight="1" x14ac:dyDescent="0.25">
      <c r="A76" s="6">
        <f t="shared" si="15"/>
        <v>2089</v>
      </c>
      <c r="B76" s="60"/>
      <c r="C76" s="27">
        <f t="shared" si="16"/>
        <v>94.274386924403515</v>
      </c>
      <c r="D76" s="50">
        <f>PARAMETERS!$B$12*C76</f>
        <v>5.7135992075396071</v>
      </c>
      <c r="E76" s="54">
        <f t="shared" si="11"/>
        <v>-3.846023372462834E-2</v>
      </c>
      <c r="F76" s="65"/>
      <c r="G76" s="27">
        <f t="shared" si="17"/>
        <v>8680.9898282989343</v>
      </c>
      <c r="H76" s="50">
        <f t="shared" si="12"/>
        <v>569.92622714672189</v>
      </c>
      <c r="I76" s="12">
        <f t="shared" si="13"/>
        <v>2.9097344103876734E-2</v>
      </c>
      <c r="J76" s="58"/>
      <c r="K76" s="52">
        <f>PARAMETERS!$B$9*D76</f>
        <v>0.82652360153477467</v>
      </c>
      <c r="L76" s="27">
        <f>L75+K75+PARAMETERS!$B$16</f>
        <v>984.01071940844724</v>
      </c>
      <c r="M76" s="43">
        <f>PARAMETERS!$B$17*L76</f>
        <v>1.846023372462829</v>
      </c>
      <c r="N76" s="45">
        <f>MAX(PARAMETERS!$B$18,PARAMETERS!$B$18+PARAMETERS!$B$19*(M76-1))</f>
        <v>3.8460233724628291E-2</v>
      </c>
      <c r="O76" s="14">
        <f t="shared" si="9"/>
        <v>8775.2642152233384</v>
      </c>
      <c r="P76" s="27">
        <f t="shared" si="9"/>
        <v>575.63982635426146</v>
      </c>
      <c r="Q76" s="45">
        <f t="shared" si="18"/>
        <v>2.8426791259072937E-2</v>
      </c>
      <c r="R76" s="51">
        <f t="shared" si="14"/>
        <v>2.8426791259072939</v>
      </c>
      <c r="S76" s="9">
        <f>S75+PARAMETERS!$B$21*(PARAMETERS!$B$22-'DECARBONISATION + ADAPTATION'!Q75)</f>
        <v>6.573187891046868E-2</v>
      </c>
      <c r="T76" s="60"/>
      <c r="U76" s="5"/>
      <c r="V76" s="1"/>
      <c r="W76" s="1"/>
      <c r="X76" s="1"/>
      <c r="AA76" s="1"/>
    </row>
    <row r="77" spans="1:27" s="6" customFormat="1" ht="20.100000000000001" customHeight="1" x14ac:dyDescent="0.25">
      <c r="A77" s="6">
        <f t="shared" si="15"/>
        <v>2090</v>
      </c>
      <c r="B77" s="60"/>
      <c r="C77" s="27">
        <f t="shared" si="16"/>
        <v>90.648571969044909</v>
      </c>
      <c r="D77" s="50">
        <f>PARAMETERS!$B$12*C77</f>
        <v>5.4938528466087826</v>
      </c>
      <c r="E77" s="54">
        <f t="shared" si="11"/>
        <v>-3.8503879762830047E-2</v>
      </c>
      <c r="F77" s="65"/>
      <c r="G77" s="27">
        <f t="shared" si="17"/>
        <v>8922.7567568956983</v>
      </c>
      <c r="H77" s="50">
        <f t="shared" si="12"/>
        <v>586.50956669183427</v>
      </c>
      <c r="I77" s="12">
        <f t="shared" si="13"/>
        <v>2.9073718103311552E-2</v>
      </c>
      <c r="J77" s="58"/>
      <c r="K77" s="52">
        <f>PARAMETERS!$B$9*D77</f>
        <v>0.79473531064082559</v>
      </c>
      <c r="L77" s="27">
        <f>L76+K76+PARAMETERS!$B$16</f>
        <v>986.33724300998199</v>
      </c>
      <c r="M77" s="43">
        <f>PARAMETERS!$B$17*L77</f>
        <v>1.8503879762830002</v>
      </c>
      <c r="N77" s="45">
        <f>MAX(PARAMETERS!$B$18,PARAMETERS!$B$18+PARAMETERS!$B$19*(M77-1))</f>
        <v>3.8503879762829998E-2</v>
      </c>
      <c r="O77" s="14">
        <f t="shared" si="9"/>
        <v>9013.4053288647428</v>
      </c>
      <c r="P77" s="27">
        <f t="shared" si="9"/>
        <v>592.00341953844304</v>
      </c>
      <c r="Q77" s="45">
        <f t="shared" si="18"/>
        <v>2.8446591018989376E-2</v>
      </c>
      <c r="R77" s="51">
        <f t="shared" si="14"/>
        <v>2.8446591018989378</v>
      </c>
      <c r="S77" s="9">
        <f>S76+PARAMETERS!$B$21*(PARAMETERS!$B$22-'DECARBONISATION + ADAPTATION'!Q76)</f>
        <v>6.5810539347515032E-2</v>
      </c>
      <c r="T77" s="60"/>
      <c r="U77" s="5"/>
      <c r="V77" s="1"/>
      <c r="W77" s="1"/>
      <c r="X77" s="1"/>
      <c r="Y77" s="1"/>
      <c r="AA77" s="1"/>
    </row>
    <row r="78" spans="1:27" s="6" customFormat="1" ht="20.100000000000001" customHeight="1" x14ac:dyDescent="0.25">
      <c r="A78" s="6">
        <f t="shared" si="15"/>
        <v>2091</v>
      </c>
      <c r="B78" s="60"/>
      <c r="C78" s="27">
        <f t="shared" si="16"/>
        <v>87.158250253276563</v>
      </c>
      <c r="D78" s="50">
        <f>PARAMETERS!$B$12*C78</f>
        <v>5.2823181971682764</v>
      </c>
      <c r="E78" s="54">
        <f t="shared" si="11"/>
        <v>-3.8546929446471617E-2</v>
      </c>
      <c r="F78" s="65"/>
      <c r="G78" s="27">
        <f t="shared" si="17"/>
        <v>9171.1994231136505</v>
      </c>
      <c r="H78" s="50">
        <f t="shared" si="12"/>
        <v>603.56158049872806</v>
      </c>
      <c r="I78" s="12">
        <f t="shared" si="13"/>
        <v>2.9052647542512609E-2</v>
      </c>
      <c r="J78" s="58"/>
      <c r="K78" s="52">
        <f>PARAMETERS!$B$9*D78</f>
        <v>0.76413491779663589</v>
      </c>
      <c r="L78" s="27">
        <f>L77+K77+PARAMETERS!$B$16</f>
        <v>988.63197832062281</v>
      </c>
      <c r="M78" s="43">
        <f>PARAMETERS!$B$17*L78</f>
        <v>1.8546929446471714</v>
      </c>
      <c r="N78" s="45">
        <f>MAX(PARAMETERS!$B$18,PARAMETERS!$B$18+PARAMETERS!$B$19*(M78-1))</f>
        <v>3.8546929446471714E-2</v>
      </c>
      <c r="O78" s="14">
        <f t="shared" si="9"/>
        <v>9258.357673366927</v>
      </c>
      <c r="P78" s="27">
        <f t="shared" si="9"/>
        <v>608.84389869589631</v>
      </c>
      <c r="Q78" s="45">
        <f t="shared" si="18"/>
        <v>2.8466154885832366E-2</v>
      </c>
      <c r="R78" s="51">
        <f t="shared" si="14"/>
        <v>2.8466154885832364</v>
      </c>
      <c r="S78" s="9">
        <f>S77+PARAMETERS!$B$21*(PARAMETERS!$B$22-'DECARBONISATION + ADAPTATION'!Q77)</f>
        <v>6.5888209796565567E-2</v>
      </c>
      <c r="T78" s="60"/>
      <c r="U78" s="5"/>
      <c r="V78" s="1"/>
      <c r="W78" s="1"/>
      <c r="X78" s="1"/>
      <c r="Y78" s="1"/>
      <c r="Z78" s="1"/>
      <c r="AA78" s="1"/>
    </row>
    <row r="79" spans="1:27" ht="20.100000000000001" customHeight="1" x14ac:dyDescent="0.25">
      <c r="A79" s="6">
        <f t="shared" si="15"/>
        <v>2092</v>
      </c>
      <c r="C79" s="27">
        <f t="shared" si="16"/>
        <v>83.798567330085589</v>
      </c>
      <c r="D79" s="50">
        <f>PARAMETERS!$B$12*C79</f>
        <v>5.0787010503082177</v>
      </c>
      <c r="E79" s="54">
        <f t="shared" si="11"/>
        <v>-3.8589405060753354E-2</v>
      </c>
      <c r="G79" s="27">
        <f t="shared" si="17"/>
        <v>9426.5217447072628</v>
      </c>
      <c r="H79" s="50">
        <f t="shared" si="12"/>
        <v>621.09664236715946</v>
      </c>
      <c r="I79" s="12">
        <f t="shared" si="13"/>
        <v>2.9033949624710887E-2</v>
      </c>
      <c r="J79" s="58"/>
      <c r="K79" s="52">
        <f>PARAMETERS!$B$9*D79</f>
        <v>0.73467986303274357</v>
      </c>
      <c r="L79" s="27">
        <f>L78+K78+PARAMETERS!$B$16</f>
        <v>990.89611323841939</v>
      </c>
      <c r="M79" s="43">
        <f>PARAMETERS!$B$17*L79</f>
        <v>1.8589405060753379</v>
      </c>
      <c r="N79" s="45">
        <f>MAX(PARAMETERS!$B$18,PARAMETERS!$B$18+PARAMETERS!$B$19*(M79-1))</f>
        <v>3.8589405060753382E-2</v>
      </c>
      <c r="O79" s="14">
        <f t="shared" si="9"/>
        <v>9510.3203120373491</v>
      </c>
      <c r="P79" s="27">
        <f t="shared" si="9"/>
        <v>626.17534341746773</v>
      </c>
      <c r="Q79" s="45">
        <f t="shared" si="18"/>
        <v>2.8485478966968195E-2</v>
      </c>
      <c r="R79" s="51">
        <f t="shared" si="14"/>
        <v>2.8485478966968194</v>
      </c>
      <c r="S79" s="9">
        <f>S78+PARAMETERS!$B$21*(PARAMETERS!$B$22-'DECARBONISATION + ADAPTATION'!Q78)</f>
        <v>6.5964902052273955E-2</v>
      </c>
    </row>
    <row r="80" spans="1:27" ht="20.100000000000001" customHeight="1" x14ac:dyDescent="0.25">
      <c r="A80" s="6">
        <f t="shared" si="15"/>
        <v>2093</v>
      </c>
      <c r="C80" s="27">
        <f t="shared" si="16"/>
        <v>80.564830471874103</v>
      </c>
      <c r="D80" s="50">
        <f>PARAMETERS!$B$12*C80</f>
        <v>4.8827169982954004</v>
      </c>
      <c r="E80" s="54">
        <f t="shared" si="11"/>
        <v>-3.8631328092441519E-2</v>
      </c>
      <c r="G80" s="27">
        <f t="shared" si="17"/>
        <v>9688.9332222042231</v>
      </c>
      <c r="H80" s="50">
        <f t="shared" si="12"/>
        <v>639.12953099372464</v>
      </c>
      <c r="I80" s="12">
        <f t="shared" si="13"/>
        <v>2.9017453476250985E-2</v>
      </c>
      <c r="J80" s="58"/>
      <c r="K80" s="52">
        <f>PARAMETERS!$B$9*D80</f>
        <v>0.70632900420819422</v>
      </c>
      <c r="L80" s="27">
        <f>L79+K79+PARAMETERS!$B$16</f>
        <v>993.13079310145213</v>
      </c>
      <c r="M80" s="43">
        <f>PARAMETERS!$B$17*L80</f>
        <v>1.8631328092441595</v>
      </c>
      <c r="N80" s="45">
        <f>MAX(PARAMETERS!$B$18,PARAMETERS!$B$18+PARAMETERS!$B$19*(M80-1))</f>
        <v>3.8631328092441596E-2</v>
      </c>
      <c r="O80" s="14">
        <f t="shared" si="9"/>
        <v>9769.4980526760974</v>
      </c>
      <c r="P80" s="27">
        <f t="shared" si="9"/>
        <v>644.01224799202009</v>
      </c>
      <c r="Q80" s="45">
        <f t="shared" si="18"/>
        <v>2.8504559728174964E-2</v>
      </c>
      <c r="R80" s="51">
        <f t="shared" si="14"/>
        <v>2.8504559728174965</v>
      </c>
      <c r="S80" s="9">
        <f>S79+PARAMETERS!$B$21*(PARAMETERS!$B$22-'DECARBONISATION + ADAPTATION'!Q79)</f>
        <v>6.6040628103925539E-2</v>
      </c>
    </row>
    <row r="81" spans="1:27" s="2" customFormat="1" ht="20.100000000000001" customHeight="1" x14ac:dyDescent="0.25">
      <c r="A81" s="6">
        <f t="shared" si="15"/>
        <v>2094</v>
      </c>
      <c r="B81" s="60"/>
      <c r="C81" s="27">
        <f t="shared" si="16"/>
        <v>77.452504073203201</v>
      </c>
      <c r="D81" s="50">
        <f>PARAMETERS!$B$12*C81</f>
        <v>4.6940911559517096</v>
      </c>
      <c r="E81" s="54">
        <f t="shared" si="11"/>
        <v>-3.8672719256468369E-2</v>
      </c>
      <c r="F81" s="65"/>
      <c r="G81" s="27">
        <f t="shared" si="17"/>
        <v>9958.6491120235132</v>
      </c>
      <c r="H81" s="50">
        <f t="shared" si="12"/>
        <v>657.67544242463316</v>
      </c>
      <c r="I81" s="12">
        <f t="shared" si="13"/>
        <v>2.9002999365260913E-2</v>
      </c>
      <c r="J81" s="58"/>
      <c r="K81" s="52">
        <f>PARAMETERS!$B$9*D81</f>
        <v>0.67904257670542001</v>
      </c>
      <c r="L81" s="27">
        <f>L80+K80+PARAMETERS!$B$16</f>
        <v>995.33712210566034</v>
      </c>
      <c r="M81" s="43">
        <f>PARAMETERS!$B$17*L81</f>
        <v>1.867271925646834</v>
      </c>
      <c r="N81" s="45">
        <f>MAX(PARAMETERS!$B$18,PARAMETERS!$B$18+PARAMETERS!$B$19*(M81-1))</f>
        <v>3.8672719256468341E-2</v>
      </c>
      <c r="O81" s="14">
        <f t="shared" si="9"/>
        <v>10036.101616096716</v>
      </c>
      <c r="P81" s="27">
        <f t="shared" si="9"/>
        <v>662.36953358058486</v>
      </c>
      <c r="Q81" s="45">
        <f t="shared" si="18"/>
        <v>2.852339398465455E-2</v>
      </c>
      <c r="R81" s="51">
        <f t="shared" si="14"/>
        <v>2.852339398465455</v>
      </c>
      <c r="S81" s="9">
        <f>S80+PARAMETERS!$B$21*(PARAMETERS!$B$22-'DECARBONISATION + ADAPTATION'!Q80)</f>
        <v>6.6115400117516793E-2</v>
      </c>
      <c r="T81" s="60"/>
      <c r="U81" s="5"/>
      <c r="V81" s="1"/>
      <c r="W81" s="1"/>
      <c r="X81" s="1"/>
      <c r="Y81" s="1"/>
      <c r="Z81" s="1"/>
      <c r="AA81" s="1"/>
    </row>
    <row r="82" spans="1:27" s="2" customFormat="1" ht="20.100000000000001" customHeight="1" x14ac:dyDescent="0.25">
      <c r="A82" s="6">
        <f t="shared" si="15"/>
        <v>2095</v>
      </c>
      <c r="B82" s="60"/>
      <c r="C82" s="27">
        <f t="shared" si="16"/>
        <v>74.457205127469749</v>
      </c>
      <c r="D82" s="50">
        <f>PARAMETERS!$B$12*C82</f>
        <v>4.512557886513318</v>
      </c>
      <c r="E82" s="54">
        <f t="shared" si="11"/>
        <v>-3.8713598521773522E-2</v>
      </c>
      <c r="F82" s="65"/>
      <c r="G82" s="27">
        <f t="shared" si="17"/>
        <v>10235.890604321134</v>
      </c>
      <c r="H82" s="50">
        <f t="shared" si="12"/>
        <v>676.75000286382249</v>
      </c>
      <c r="I82" s="12">
        <f t="shared" si="13"/>
        <v>2.899043797546929E-2</v>
      </c>
      <c r="J82" s="58"/>
      <c r="K82" s="52">
        <f>PARAMETERS!$B$9*D82</f>
        <v>0.6527821537733024</v>
      </c>
      <c r="L82" s="27">
        <f>L81+K81+PARAMETERS!$B$16</f>
        <v>997.5161646823658</v>
      </c>
      <c r="M82" s="43">
        <f>PARAMETERS!$B$17*L82</f>
        <v>1.8713598521773582</v>
      </c>
      <c r="N82" s="45">
        <f>MAX(PARAMETERS!$B$18,PARAMETERS!$B$18+PARAMETERS!$B$19*(M82-1))</f>
        <v>3.8713598521773585E-2</v>
      </c>
      <c r="O82" s="14">
        <f t="shared" si="9"/>
        <v>10310.347809448604</v>
      </c>
      <c r="P82" s="27">
        <f t="shared" si="9"/>
        <v>681.26256075033575</v>
      </c>
      <c r="Q82" s="45">
        <f t="shared" si="18"/>
        <v>2.8541978891635417E-2</v>
      </c>
      <c r="R82" s="51">
        <f t="shared" si="14"/>
        <v>2.8541978891635416</v>
      </c>
      <c r="S82" s="9">
        <f>S81+PARAMETERS!$B$21*(PARAMETERS!$B$22-'DECARBONISATION + ADAPTATION'!Q81)</f>
        <v>6.6189230418284062E-2</v>
      </c>
      <c r="T82" s="60"/>
      <c r="U82" s="5"/>
      <c r="V82" s="1"/>
      <c r="W82" s="1"/>
      <c r="X82" s="1"/>
      <c r="Y82" s="1"/>
      <c r="Z82" s="1"/>
      <c r="AA82" s="1"/>
    </row>
    <row r="83" spans="1:27" s="2" customFormat="1" ht="20.100000000000001" customHeight="1" x14ac:dyDescent="0.25">
      <c r="A83" s="6">
        <f t="shared" si="15"/>
        <v>2096</v>
      </c>
      <c r="B83" s="60"/>
      <c r="C83" s="27">
        <f t="shared" si="16"/>
        <v>71.57469878111155</v>
      </c>
      <c r="D83" s="50">
        <f>PARAMETERS!$B$12*C83</f>
        <v>4.3378605321885786</v>
      </c>
      <c r="E83" s="54">
        <f t="shared" si="11"/>
        <v>-3.8753985136404025E-2</v>
      </c>
      <c r="F83" s="65"/>
      <c r="G83" s="27">
        <f t="shared" si="17"/>
        <v>10520.885005702987</v>
      </c>
      <c r="H83" s="50">
        <f t="shared" si="12"/>
        <v>696.3692818467448</v>
      </c>
      <c r="I83" s="12">
        <f t="shared" si="13"/>
        <v>2.8979629730690269E-2</v>
      </c>
      <c r="J83" s="58"/>
      <c r="K83" s="52">
        <f>PARAMETERS!$B$9*D83</f>
        <v>0.62751060754994414</v>
      </c>
      <c r="L83" s="27">
        <f>L82+K82+PARAMETERS!$B$16</f>
        <v>999.66894683613907</v>
      </c>
      <c r="M83" s="43">
        <f>PARAMETERS!$B$17*L83</f>
        <v>1.8753985136403912</v>
      </c>
      <c r="N83" s="45">
        <f>MAX(PARAMETERS!$B$18,PARAMETERS!$B$18+PARAMETERS!$B$19*(M83-1))</f>
        <v>3.8753985136403914E-2</v>
      </c>
      <c r="O83" s="14">
        <f t="shared" si="9"/>
        <v>10592.459704484098</v>
      </c>
      <c r="P83" s="27">
        <f t="shared" si="9"/>
        <v>700.70714237893333</v>
      </c>
      <c r="Q83" s="45">
        <f t="shared" si="18"/>
        <v>2.8560311934618009E-2</v>
      </c>
      <c r="R83" s="51">
        <f t="shared" si="14"/>
        <v>2.856031193461801</v>
      </c>
      <c r="S83" s="9">
        <f>S82+PARAMETERS!$B$21*(PARAMETERS!$B$22-'DECARBONISATION + ADAPTATION'!Q82)</f>
        <v>6.6262131473702288E-2</v>
      </c>
      <c r="T83" s="60"/>
      <c r="U83" s="5"/>
      <c r="V83" s="1"/>
      <c r="W83" s="1"/>
      <c r="X83" s="1"/>
      <c r="Y83" s="1"/>
      <c r="Z83" s="1"/>
      <c r="AA83" s="1"/>
    </row>
    <row r="84" spans="1:27" s="2" customFormat="1" ht="20.100000000000001" customHeight="1" x14ac:dyDescent="0.25">
      <c r="A84" s="6">
        <f t="shared" si="15"/>
        <v>2097</v>
      </c>
      <c r="B84" s="60"/>
      <c r="C84" s="27">
        <f t="shared" si="16"/>
        <v>68.800893968405759</v>
      </c>
      <c r="D84" s="50">
        <f>PARAMETERS!$B$12*C84</f>
        <v>4.1697511496003488</v>
      </c>
      <c r="E84" s="54">
        <f t="shared" si="11"/>
        <v>-3.8793897651879815E-2</v>
      </c>
      <c r="F84" s="65"/>
      <c r="G84" s="27">
        <f t="shared" si="17"/>
        <v>10813.865926949091</v>
      </c>
      <c r="H84" s="50">
        <f t="shared" si="12"/>
        <v>716.54980579049015</v>
      </c>
      <c r="I84" s="12">
        <f t="shared" si="13"/>
        <v>2.8970444165951122E-2</v>
      </c>
      <c r="J84" s="58"/>
      <c r="K84" s="52">
        <f>PARAMETERS!$B$9*D84</f>
        <v>0.60319207079201775</v>
      </c>
      <c r="L84" s="27">
        <f>L83+K83+PARAMETERS!$B$16</f>
        <v>1001.7964574436891</v>
      </c>
      <c r="M84" s="43">
        <f>PARAMETERS!$B$17*L84</f>
        <v>1.8793897651879972</v>
      </c>
      <c r="N84" s="45">
        <f>MAX(PARAMETERS!$B$18,PARAMETERS!$B$18+PARAMETERS!$B$19*(M84-1))</f>
        <v>3.8793897651879974E-2</v>
      </c>
      <c r="O84" s="14">
        <f t="shared" si="9"/>
        <v>10882.666820917497</v>
      </c>
      <c r="P84" s="27">
        <f t="shared" si="9"/>
        <v>720.71955694009046</v>
      </c>
      <c r="Q84" s="45">
        <f t="shared" si="18"/>
        <v>2.8578390919336793E-2</v>
      </c>
      <c r="R84" s="51">
        <f t="shared" si="14"/>
        <v>2.8578390919336791</v>
      </c>
      <c r="S84" s="9">
        <f>S83+PARAMETERS!$B$21*(PARAMETERS!$B$22-'DECARBONISATION + ADAPTATION'!Q83)</f>
        <v>6.6334115876971383E-2</v>
      </c>
      <c r="T84" s="60"/>
      <c r="U84" s="13"/>
      <c r="V84" s="6"/>
      <c r="W84" s="1"/>
      <c r="X84" s="1"/>
      <c r="Y84" s="1"/>
      <c r="Z84" s="1"/>
      <c r="AA84" s="1"/>
    </row>
    <row r="85" spans="1:27" s="2" customFormat="1" ht="20.100000000000001" customHeight="1" x14ac:dyDescent="0.25">
      <c r="A85" s="6">
        <f t="shared" si="15"/>
        <v>2098</v>
      </c>
      <c r="B85" s="60"/>
      <c r="C85" s="27">
        <f t="shared" si="16"/>
        <v>66.13183912943758</v>
      </c>
      <c r="D85" s="50">
        <f>PARAMETERS!$B$12*C85</f>
        <v>4.0079902502689446</v>
      </c>
      <c r="E85" s="54">
        <f t="shared" si="11"/>
        <v>-3.8833353946845943E-2</v>
      </c>
      <c r="F85" s="65"/>
      <c r="G85" s="27">
        <f t="shared" si="17"/>
        <v>11115.073475897965</v>
      </c>
      <c r="H85" s="50">
        <f t="shared" si="12"/>
        <v>737.30857193126667</v>
      </c>
      <c r="I85" s="12">
        <f t="shared" si="13"/>
        <v>2.8962759341597592E-2</v>
      </c>
      <c r="J85" s="58"/>
      <c r="K85" s="52">
        <f>PARAMETERS!$B$9*D85</f>
        <v>0.57979189933328679</v>
      </c>
      <c r="L85" s="27">
        <f>L84+K84+PARAMETERS!$B$16</f>
        <v>1003.8996495144811</v>
      </c>
      <c r="M85" s="43">
        <f>PARAMETERS!$B$17*L85</f>
        <v>1.8833353946845892</v>
      </c>
      <c r="N85" s="45">
        <f>MAX(PARAMETERS!$B$18,PARAMETERS!$B$18+PARAMETERS!$B$19*(M85-1))</f>
        <v>3.8833353946845894E-2</v>
      </c>
      <c r="O85" s="14">
        <f t="shared" si="9"/>
        <v>11181.205315027402</v>
      </c>
      <c r="P85" s="27">
        <f t="shared" si="9"/>
        <v>741.31656218153557</v>
      </c>
      <c r="Q85" s="45">
        <f t="shared" si="18"/>
        <v>2.8596213961488207E-2</v>
      </c>
      <c r="R85" s="51">
        <f t="shared" si="14"/>
        <v>2.8596213961488206</v>
      </c>
      <c r="S85" s="9">
        <f>S84+PARAMETERS!$B$21*(PARAMETERS!$B$22-'DECARBONISATION + ADAPTATION'!Q84)</f>
        <v>6.6405196331004543E-2</v>
      </c>
      <c r="T85" s="60"/>
      <c r="U85" s="5"/>
      <c r="V85" s="1"/>
      <c r="W85" s="6"/>
      <c r="X85" s="1"/>
      <c r="Y85" s="1"/>
      <c r="Z85" s="1"/>
      <c r="AA85" s="1"/>
    </row>
    <row r="86" spans="1:27" s="2" customFormat="1" ht="20.100000000000001" customHeight="1" x14ac:dyDescent="0.25">
      <c r="A86" s="6">
        <f t="shared" si="15"/>
        <v>2099</v>
      </c>
      <c r="B86" s="60"/>
      <c r="C86" s="27">
        <f t="shared" si="16"/>
        <v>63.563718013368259</v>
      </c>
      <c r="D86" s="50">
        <f>PARAMETERS!$B$12*C86</f>
        <v>3.852346546264743</v>
      </c>
      <c r="E86" s="54">
        <f t="shared" si="11"/>
        <v>-3.887237125001438E-2</v>
      </c>
      <c r="F86" s="65"/>
      <c r="G86" s="27">
        <f t="shared" si="17"/>
        <v>11424.754455644756</v>
      </c>
      <c r="H86" s="50">
        <f t="shared" si="12"/>
        <v>758.66306266060894</v>
      </c>
      <c r="I86" s="12">
        <f t="shared" si="13"/>
        <v>2.8956461297064046E-2</v>
      </c>
      <c r="J86" s="58"/>
      <c r="K86" s="52">
        <f>PARAMETERS!$B$9*D86</f>
        <v>0.55727663529096316</v>
      </c>
      <c r="L86" s="27">
        <f>L85+K85+PARAMETERS!$B$16</f>
        <v>1005.9794414138144</v>
      </c>
      <c r="M86" s="43">
        <f>PARAMETERS!$B$17*L86</f>
        <v>1.8872371250014459</v>
      </c>
      <c r="N86" s="45">
        <f>MAX(PARAMETERS!$B$18,PARAMETERS!$B$18+PARAMETERS!$B$19*(M86-1))</f>
        <v>3.8872371250014456E-2</v>
      </c>
      <c r="O86" s="14">
        <f t="shared" si="9"/>
        <v>11488.318173658125</v>
      </c>
      <c r="P86" s="27">
        <f t="shared" si="9"/>
        <v>762.51540920687364</v>
      </c>
      <c r="Q86" s="45">
        <f t="shared" si="18"/>
        <v>2.8613779476284039E-2</v>
      </c>
      <c r="R86" s="51">
        <f t="shared" si="14"/>
        <v>2.8613779476284038</v>
      </c>
      <c r="S86" s="9">
        <f>S85+PARAMETERS!$B$21*(PARAMETERS!$B$22-'DECARBONISATION + ADAPTATION'!Q85)</f>
        <v>6.6475385632930137E-2</v>
      </c>
      <c r="T86" s="60"/>
      <c r="U86" s="5"/>
      <c r="V86" s="1"/>
      <c r="W86" s="1"/>
      <c r="X86" s="6"/>
      <c r="Y86" s="1"/>
      <c r="Z86" s="1"/>
      <c r="AA86" s="1"/>
    </row>
    <row r="87" spans="1:27" s="2" customFormat="1" ht="20.100000000000001" customHeight="1" x14ac:dyDescent="0.25">
      <c r="A87" s="6">
        <f t="shared" si="15"/>
        <v>2100</v>
      </c>
      <c r="B87" s="60"/>
      <c r="C87" s="27">
        <f t="shared" si="16"/>
        <v>61.09284556872138</v>
      </c>
      <c r="D87" s="50">
        <f>PARAMETERS!$B$12*C87</f>
        <v>3.7025967011346292</v>
      </c>
      <c r="E87" s="54">
        <f t="shared" si="11"/>
        <v>-3.891096616242206E-2</v>
      </c>
      <c r="F87" s="65"/>
      <c r="G87" s="27">
        <f t="shared" si="17"/>
        <v>11743.162568211548</v>
      </c>
      <c r="H87" s="50">
        <f t="shared" si="12"/>
        <v>780.63126027205294</v>
      </c>
      <c r="I87" s="12">
        <f t="shared" si="13"/>
        <v>2.8951443541295193E-2</v>
      </c>
      <c r="J87" s="58"/>
      <c r="K87" s="52">
        <f>PARAMETERS!$B$9*D87</f>
        <v>0.53561397103497399</v>
      </c>
      <c r="L87" s="27">
        <f>L86+K86+PARAMETERS!$B$16</f>
        <v>1008.0367180491053</v>
      </c>
      <c r="M87" s="43">
        <f>PARAMETERS!$B$17*L87</f>
        <v>1.8910966162422038</v>
      </c>
      <c r="N87" s="45">
        <f>MAX(PARAMETERS!$B$18,PARAMETERS!$B$18+PARAMETERS!$B$19*(M87-1))</f>
        <v>3.8910966162422039E-2</v>
      </c>
      <c r="O87" s="14">
        <f t="shared" si="9"/>
        <v>11804.255413780269</v>
      </c>
      <c r="P87" s="27">
        <f t="shared" si="9"/>
        <v>784.33385697318761</v>
      </c>
      <c r="Q87" s="45">
        <f t="shared" si="18"/>
        <v>2.8631086167880536E-2</v>
      </c>
      <c r="R87" s="51">
        <f t="shared" si="14"/>
        <v>2.8631086167880535</v>
      </c>
      <c r="S87" s="9">
        <f>S86+PARAMETERS!$B$21*(PARAMETERS!$B$22-'DECARBONISATION + ADAPTATION'!Q86)</f>
        <v>6.6544696659115929E-2</v>
      </c>
      <c r="T87" s="60"/>
      <c r="U87" s="5"/>
      <c r="V87" s="1"/>
      <c r="W87" s="1"/>
      <c r="X87" s="1"/>
      <c r="Y87" s="1"/>
      <c r="Z87" s="1"/>
      <c r="AA87" s="1"/>
    </row>
    <row r="88" spans="1:27" s="2" customFormat="1" ht="20.100000000000001" customHeight="1" x14ac:dyDescent="0.25">
      <c r="A88" s="6">
        <f t="shared" si="15"/>
        <v>2101</v>
      </c>
      <c r="B88" s="60"/>
      <c r="C88" s="27">
        <f t="shared" si="16"/>
        <v>58.715663922030785</v>
      </c>
      <c r="D88" s="50">
        <f>PARAMETERS!$B$12*C88</f>
        <v>3.5585250861836841</v>
      </c>
      <c r="E88" s="54">
        <f t="shared" si="11"/>
        <v>-1</v>
      </c>
      <c r="F88" s="65"/>
      <c r="G88" s="27">
        <f t="shared" si="17"/>
        <v>12070.558623853236</v>
      </c>
      <c r="H88" s="50">
        <f t="shared" si="12"/>
        <v>803.2316621303894</v>
      </c>
      <c r="I88" s="12">
        <f t="shared" si="13"/>
        <v>-1</v>
      </c>
      <c r="J88" s="58"/>
      <c r="K88" s="52">
        <f>PARAMETERS!$B$9*D88</f>
        <v>0.5147727139319116</v>
      </c>
      <c r="L88" s="27">
        <f>L87+K87+PARAMETERS!$B$16</f>
        <v>1010.0723320201403</v>
      </c>
      <c r="M88" s="43">
        <f>PARAMETERS!$B$17*L88</f>
        <v>1.8949154679007523</v>
      </c>
      <c r="N88" s="45">
        <f>MAX(PARAMETERS!$B$18,PARAMETERS!$B$18+PARAMETERS!$B$19*(M88-1))</f>
        <v>3.8949154679007524E-2</v>
      </c>
      <c r="O88" s="14">
        <f>C88+G88</f>
        <v>12129.274287775266</v>
      </c>
      <c r="P88" s="27">
        <f>D88+H88</f>
        <v>806.79018721657303</v>
      </c>
      <c r="Q88" s="45">
        <f t="shared" si="18"/>
        <v>-1</v>
      </c>
      <c r="R88" s="51">
        <f t="shared" si="14"/>
        <v>-100</v>
      </c>
      <c r="S88" s="9">
        <f>S87+PARAMETERS!$B$21*(PARAMETERS!$B$22-'DECARBONISATION + ADAPTATION'!Q87)</f>
        <v>6.6613142350721896E-2</v>
      </c>
      <c r="T88" s="60"/>
      <c r="U88" s="5"/>
      <c r="V88" s="1"/>
      <c r="W88" s="1"/>
      <c r="X88" s="1"/>
      <c r="Y88" s="1"/>
      <c r="Z88" s="1"/>
      <c r="AA88" s="1"/>
    </row>
    <row r="89" spans="1:27" s="2" customFormat="1" ht="20.100000000000001" customHeight="1" x14ac:dyDescent="0.25">
      <c r="A89" s="1"/>
      <c r="B89" s="60"/>
      <c r="C89" s="14"/>
      <c r="D89" s="14"/>
      <c r="E89" s="53"/>
      <c r="F89" s="65"/>
      <c r="G89" s="14"/>
      <c r="H89" s="14"/>
      <c r="I89" s="9"/>
      <c r="J89" s="58"/>
      <c r="K89" s="35"/>
      <c r="L89" s="14"/>
      <c r="M89" s="4"/>
      <c r="N89" s="9"/>
      <c r="O89" s="14"/>
      <c r="P89" s="27"/>
      <c r="Q89" s="12"/>
      <c r="R89" s="31"/>
      <c r="S89" s="9"/>
      <c r="T89" s="60"/>
      <c r="U89" s="5"/>
      <c r="V89" s="1"/>
      <c r="W89" s="1"/>
      <c r="X89" s="1"/>
      <c r="Y89" s="1"/>
      <c r="Z89" s="1"/>
      <c r="AA89" s="1"/>
    </row>
    <row r="90" spans="1:27" s="2" customFormat="1" ht="20.100000000000001" customHeight="1" x14ac:dyDescent="0.25">
      <c r="A90" s="1"/>
      <c r="B90" s="60"/>
      <c r="C90" s="14"/>
      <c r="D90" s="14"/>
      <c r="E90" s="8"/>
      <c r="F90" s="65"/>
      <c r="G90" s="14"/>
      <c r="H90" s="14"/>
      <c r="I90" s="9"/>
      <c r="J90" s="58"/>
      <c r="K90" s="35"/>
      <c r="L90" s="14"/>
      <c r="M90" s="4"/>
      <c r="N90" s="9"/>
      <c r="O90" s="14"/>
      <c r="P90" s="27"/>
      <c r="Q90" s="12"/>
      <c r="R90" s="31"/>
      <c r="S90" s="9"/>
      <c r="T90" s="60"/>
      <c r="U90" s="5"/>
      <c r="V90" s="1"/>
      <c r="W90" s="1"/>
      <c r="X90" s="1"/>
      <c r="Y90" s="1"/>
      <c r="Z90" s="1"/>
      <c r="AA90" s="1"/>
    </row>
    <row r="91" spans="1:27" s="2" customFormat="1" ht="20.100000000000001" customHeight="1" x14ac:dyDescent="0.25">
      <c r="A91" s="1"/>
      <c r="B91" s="60"/>
      <c r="C91" s="14"/>
      <c r="D91" s="14"/>
      <c r="E91" s="8"/>
      <c r="F91" s="65"/>
      <c r="G91" s="14"/>
      <c r="H91" s="14"/>
      <c r="I91" s="9"/>
      <c r="J91" s="58"/>
      <c r="K91" s="35"/>
      <c r="L91" s="14"/>
      <c r="M91" s="4"/>
      <c r="N91" s="9"/>
      <c r="O91" s="14"/>
      <c r="P91" s="27"/>
      <c r="Q91" s="12"/>
      <c r="R91" s="31"/>
      <c r="S91" s="9"/>
      <c r="T91" s="60"/>
      <c r="U91" s="5"/>
      <c r="V91" s="1"/>
      <c r="W91" s="1"/>
      <c r="X91" s="1"/>
      <c r="Y91" s="1"/>
      <c r="Z91" s="1"/>
      <c r="AA91" s="1"/>
    </row>
    <row r="92" spans="1:27" s="2" customFormat="1" ht="20.100000000000001" customHeight="1" x14ac:dyDescent="0.25">
      <c r="A92" s="1"/>
      <c r="B92" s="60"/>
      <c r="C92" s="14"/>
      <c r="D92" s="14"/>
      <c r="E92" s="8"/>
      <c r="F92" s="65"/>
      <c r="G92" s="14"/>
      <c r="H92" s="14"/>
      <c r="I92" s="9"/>
      <c r="J92" s="58"/>
      <c r="K92" s="35"/>
      <c r="L92" s="14"/>
      <c r="M92" s="4"/>
      <c r="N92" s="9"/>
      <c r="O92" s="14"/>
      <c r="P92" s="27"/>
      <c r="Q92" s="12"/>
      <c r="R92" s="31"/>
      <c r="S92" s="9"/>
      <c r="T92" s="60"/>
      <c r="U92" s="5"/>
      <c r="V92" s="1"/>
      <c r="W92" s="1"/>
      <c r="X92" s="1"/>
      <c r="Y92" s="1"/>
      <c r="Z92" s="1"/>
      <c r="AA92" s="1"/>
    </row>
    <row r="93" spans="1:27" s="2" customFormat="1" ht="20.100000000000001" customHeight="1" x14ac:dyDescent="0.25">
      <c r="A93" s="1"/>
      <c r="B93" s="60"/>
      <c r="C93" s="14"/>
      <c r="D93" s="14"/>
      <c r="E93" s="8"/>
      <c r="F93" s="65"/>
      <c r="G93" s="14"/>
      <c r="H93" s="14"/>
      <c r="I93" s="9"/>
      <c r="J93" s="58"/>
      <c r="K93" s="35"/>
      <c r="L93" s="14"/>
      <c r="M93" s="4"/>
      <c r="N93" s="9"/>
      <c r="O93" s="14"/>
      <c r="P93" s="27"/>
      <c r="Q93" s="12"/>
      <c r="R93" s="31"/>
      <c r="S93" s="12"/>
      <c r="T93" s="60"/>
      <c r="U93" s="13"/>
      <c r="V93" s="6"/>
      <c r="W93" s="1"/>
      <c r="X93" s="1"/>
      <c r="Y93" s="1"/>
      <c r="Z93" s="1"/>
      <c r="AA93" s="1"/>
    </row>
    <row r="94" spans="1:27" s="2" customFormat="1" ht="20.100000000000001" customHeight="1" x14ac:dyDescent="0.25">
      <c r="A94" s="1"/>
      <c r="B94" s="60"/>
      <c r="C94" s="14"/>
      <c r="D94" s="14"/>
      <c r="E94" s="8"/>
      <c r="F94" s="65"/>
      <c r="G94" s="14"/>
      <c r="H94" s="14"/>
      <c r="I94" s="9"/>
      <c r="J94" s="58"/>
      <c r="K94" s="35"/>
      <c r="L94" s="14"/>
      <c r="M94" s="4"/>
      <c r="N94" s="9"/>
      <c r="O94" s="14"/>
      <c r="P94" s="27"/>
      <c r="Q94" s="12"/>
      <c r="R94" s="31"/>
      <c r="S94" s="9"/>
      <c r="T94" s="60"/>
      <c r="U94" s="5"/>
      <c r="V94" s="1"/>
      <c r="W94" s="6"/>
      <c r="X94" s="1"/>
      <c r="Y94" s="1"/>
      <c r="Z94" s="1"/>
      <c r="AA94" s="1"/>
    </row>
    <row r="95" spans="1:27" s="2" customFormat="1" ht="20.100000000000001" customHeight="1" x14ac:dyDescent="0.25">
      <c r="A95" s="1"/>
      <c r="B95" s="60"/>
      <c r="C95" s="14"/>
      <c r="D95" s="14"/>
      <c r="E95" s="8"/>
      <c r="F95" s="65"/>
      <c r="G95" s="14"/>
      <c r="H95" s="14"/>
      <c r="I95" s="9"/>
      <c r="J95" s="58"/>
      <c r="K95" s="35"/>
      <c r="L95" s="14"/>
      <c r="M95" s="4"/>
      <c r="N95" s="9"/>
      <c r="O95" s="14"/>
      <c r="P95" s="27"/>
      <c r="Q95" s="12"/>
      <c r="R95" s="31"/>
      <c r="S95" s="9"/>
      <c r="T95" s="60"/>
      <c r="U95" s="5"/>
      <c r="V95" s="1"/>
      <c r="W95" s="1"/>
      <c r="X95" s="6"/>
      <c r="Y95" s="1"/>
      <c r="Z95" s="1"/>
      <c r="AA95" s="1"/>
    </row>
    <row r="96" spans="1:27" s="2" customFormat="1" ht="20.100000000000001" customHeight="1" x14ac:dyDescent="0.25">
      <c r="A96" s="1"/>
      <c r="B96" s="60"/>
      <c r="C96" s="14"/>
      <c r="D96" s="14"/>
      <c r="E96" s="8"/>
      <c r="F96" s="65"/>
      <c r="G96" s="14"/>
      <c r="H96" s="14"/>
      <c r="I96" s="9"/>
      <c r="J96" s="58"/>
      <c r="K96" s="35"/>
      <c r="L96" s="14"/>
      <c r="M96" s="4"/>
      <c r="N96" s="9"/>
      <c r="O96" s="14"/>
      <c r="P96" s="27"/>
      <c r="Q96" s="12"/>
      <c r="R96" s="31"/>
      <c r="S96" s="9"/>
      <c r="T96" s="60"/>
      <c r="U96" s="5"/>
      <c r="V96" s="1"/>
      <c r="W96" s="1"/>
      <c r="X96" s="1"/>
      <c r="Y96" s="1"/>
      <c r="Z96" s="1"/>
      <c r="AA96" s="1"/>
    </row>
    <row r="97" spans="1:27" ht="20.100000000000001" customHeight="1" x14ac:dyDescent="0.25">
      <c r="E97" s="8"/>
      <c r="J97" s="58"/>
      <c r="P97" s="27"/>
      <c r="Q97" s="12"/>
      <c r="R97" s="31"/>
    </row>
    <row r="98" spans="1:27" ht="20.100000000000001" customHeight="1" x14ac:dyDescent="0.25">
      <c r="E98" s="8"/>
      <c r="J98" s="58"/>
      <c r="P98" s="27"/>
      <c r="Q98" s="12"/>
      <c r="R98" s="31"/>
    </row>
    <row r="99" spans="1:27" ht="20.100000000000001" customHeight="1" x14ac:dyDescent="0.25">
      <c r="E99" s="8"/>
      <c r="J99" s="58"/>
      <c r="P99" s="27"/>
      <c r="Q99" s="12"/>
      <c r="R99" s="31"/>
    </row>
    <row r="100" spans="1:27" ht="20.100000000000001" customHeight="1" x14ac:dyDescent="0.25">
      <c r="E100" s="8"/>
      <c r="J100" s="58"/>
      <c r="P100" s="27"/>
      <c r="Q100" s="12"/>
      <c r="R100" s="31"/>
    </row>
    <row r="101" spans="1:27" ht="20.100000000000001" customHeight="1" x14ac:dyDescent="0.25">
      <c r="E101" s="8"/>
      <c r="J101" s="58"/>
      <c r="P101" s="27"/>
      <c r="Q101" s="12"/>
      <c r="R101" s="31"/>
    </row>
    <row r="102" spans="1:27" ht="20.100000000000001" customHeight="1" x14ac:dyDescent="0.25">
      <c r="E102" s="8"/>
      <c r="J102" s="58"/>
      <c r="P102" s="27"/>
      <c r="Q102" s="12"/>
      <c r="R102" s="31"/>
    </row>
    <row r="103" spans="1:27" ht="20.100000000000001" customHeight="1" x14ac:dyDescent="0.25">
      <c r="E103" s="8"/>
      <c r="J103" s="58"/>
      <c r="P103" s="27"/>
      <c r="Q103" s="12"/>
      <c r="R103" s="31"/>
      <c r="S103" s="45"/>
      <c r="U103" s="15"/>
      <c r="V103" s="8"/>
    </row>
    <row r="104" spans="1:27" ht="20.100000000000001" customHeight="1" x14ac:dyDescent="0.25">
      <c r="E104" s="8"/>
      <c r="J104" s="58"/>
      <c r="P104" s="27"/>
      <c r="Q104" s="12"/>
      <c r="R104" s="31"/>
      <c r="S104" s="12"/>
      <c r="U104" s="13"/>
      <c r="V104" s="6"/>
      <c r="W104" s="8"/>
    </row>
    <row r="105" spans="1:27" ht="20.100000000000001" customHeight="1" x14ac:dyDescent="0.25">
      <c r="E105" s="8"/>
      <c r="J105" s="58"/>
      <c r="P105" s="27"/>
      <c r="Q105" s="12"/>
      <c r="R105" s="31"/>
      <c r="S105" s="12"/>
      <c r="U105" s="13"/>
      <c r="V105" s="6"/>
      <c r="W105" s="6"/>
      <c r="X105" s="6"/>
    </row>
    <row r="106" spans="1:27" ht="20.100000000000001" customHeight="1" x14ac:dyDescent="0.25">
      <c r="E106" s="8"/>
      <c r="J106" s="58"/>
      <c r="P106" s="27"/>
      <c r="Q106" s="12"/>
      <c r="R106" s="31"/>
      <c r="S106" s="12"/>
      <c r="U106" s="13"/>
      <c r="V106" s="6"/>
      <c r="W106" s="6"/>
      <c r="X106" s="6"/>
    </row>
    <row r="107" spans="1:27" s="6" customFormat="1" ht="20.100000000000001" customHeight="1" x14ac:dyDescent="0.25">
      <c r="A107" s="1"/>
      <c r="B107" s="60"/>
      <c r="C107" s="14"/>
      <c r="D107" s="14"/>
      <c r="E107" s="8"/>
      <c r="F107" s="65"/>
      <c r="G107" s="14"/>
      <c r="H107" s="14"/>
      <c r="I107" s="9"/>
      <c r="J107" s="58"/>
      <c r="K107" s="35"/>
      <c r="L107" s="14"/>
      <c r="M107" s="4"/>
      <c r="N107" s="9"/>
      <c r="O107" s="14"/>
      <c r="P107" s="27"/>
      <c r="Q107" s="12"/>
      <c r="R107" s="31"/>
      <c r="S107" s="12"/>
      <c r="T107" s="60"/>
      <c r="U107" s="13"/>
      <c r="AA107" s="1"/>
    </row>
    <row r="108" spans="1:27" ht="20.100000000000001" customHeight="1" x14ac:dyDescent="0.25">
      <c r="E108" s="8"/>
      <c r="J108" s="58"/>
      <c r="P108" s="27"/>
      <c r="Q108" s="12"/>
      <c r="R108" s="31"/>
      <c r="W108" s="6"/>
      <c r="X108" s="6"/>
    </row>
    <row r="109" spans="1:27" ht="20.100000000000001" customHeight="1" x14ac:dyDescent="0.25">
      <c r="E109" s="8"/>
      <c r="J109" s="58"/>
      <c r="P109" s="27"/>
      <c r="Q109" s="12"/>
      <c r="R109" s="31"/>
    </row>
    <row r="110" spans="1:27" ht="20.100000000000001" customHeight="1" x14ac:dyDescent="0.25">
      <c r="E110" s="8"/>
      <c r="J110" s="58"/>
      <c r="P110" s="27"/>
      <c r="Q110" s="12"/>
      <c r="R110" s="31"/>
    </row>
    <row r="111" spans="1:27" ht="20.100000000000001" customHeight="1" x14ac:dyDescent="0.25">
      <c r="E111" s="8"/>
      <c r="J111" s="58"/>
      <c r="P111" s="27"/>
      <c r="Q111" s="12"/>
      <c r="R111" s="31"/>
      <c r="Y111" s="6"/>
    </row>
    <row r="112" spans="1:27" ht="20.100000000000001" customHeight="1" x14ac:dyDescent="0.25">
      <c r="E112" s="8"/>
      <c r="J112" s="58"/>
      <c r="P112" s="27"/>
      <c r="Q112" s="12"/>
      <c r="R112" s="31"/>
    </row>
    <row r="113" spans="1:27" ht="20.100000000000001" customHeight="1" x14ac:dyDescent="0.25">
      <c r="E113" s="8"/>
      <c r="J113" s="58"/>
      <c r="P113" s="27"/>
      <c r="Q113" s="12"/>
      <c r="R113" s="31"/>
    </row>
    <row r="114" spans="1:27" ht="20.100000000000001" customHeight="1" x14ac:dyDescent="0.25">
      <c r="E114" s="8"/>
      <c r="J114" s="58"/>
      <c r="P114" s="27"/>
      <c r="Q114" s="12"/>
      <c r="R114" s="31"/>
    </row>
    <row r="115" spans="1:27" ht="20.100000000000001" customHeight="1" x14ac:dyDescent="0.25">
      <c r="E115" s="8"/>
      <c r="J115" s="58"/>
      <c r="P115" s="27"/>
      <c r="Q115" s="12"/>
      <c r="R115" s="31"/>
      <c r="Z115" s="6"/>
    </row>
    <row r="116" spans="1:27" s="6" customFormat="1" ht="20.100000000000001" customHeight="1" x14ac:dyDescent="0.25">
      <c r="A116" s="1"/>
      <c r="B116" s="60"/>
      <c r="C116" s="14"/>
      <c r="D116" s="14"/>
      <c r="E116" s="8"/>
      <c r="F116" s="65"/>
      <c r="G116" s="14"/>
      <c r="H116" s="14"/>
      <c r="I116" s="9"/>
      <c r="J116" s="58"/>
      <c r="K116" s="35"/>
      <c r="L116" s="14"/>
      <c r="M116" s="4"/>
      <c r="N116" s="9"/>
      <c r="O116" s="14"/>
      <c r="P116" s="27"/>
      <c r="Q116" s="12"/>
      <c r="R116" s="31"/>
      <c r="S116" s="9"/>
      <c r="T116" s="60"/>
      <c r="U116" s="5"/>
      <c r="V116" s="1"/>
      <c r="W116" s="1"/>
      <c r="X116" s="1"/>
      <c r="AA116" s="1"/>
    </row>
    <row r="117" spans="1:27" ht="20.100000000000001" customHeight="1" x14ac:dyDescent="0.25">
      <c r="E117" s="8"/>
      <c r="J117" s="58"/>
      <c r="P117" s="27"/>
      <c r="Q117" s="12"/>
      <c r="R117" s="31"/>
    </row>
    <row r="118" spans="1:27" ht="20.100000000000001" customHeight="1" x14ac:dyDescent="0.25">
      <c r="E118" s="8"/>
      <c r="J118" s="58"/>
      <c r="P118" s="27"/>
      <c r="Q118" s="12"/>
      <c r="R118" s="31"/>
    </row>
    <row r="119" spans="1:27" ht="20.100000000000001" customHeight="1" x14ac:dyDescent="0.25">
      <c r="E119" s="8"/>
      <c r="J119" s="58"/>
      <c r="P119" s="27"/>
      <c r="Q119" s="12"/>
      <c r="R119" s="31"/>
    </row>
    <row r="120" spans="1:27" ht="20.100000000000001" customHeight="1" x14ac:dyDescent="0.25">
      <c r="E120" s="8"/>
      <c r="J120" s="58"/>
      <c r="P120" s="27"/>
      <c r="Q120" s="12"/>
      <c r="R120" s="31"/>
    </row>
    <row r="121" spans="1:27" ht="20.100000000000001" customHeight="1" x14ac:dyDescent="0.25">
      <c r="E121" s="8"/>
      <c r="J121" s="58"/>
      <c r="P121" s="27"/>
      <c r="Q121" s="12"/>
      <c r="R121" s="31"/>
    </row>
    <row r="122" spans="1:27" ht="20.100000000000001" customHeight="1" x14ac:dyDescent="0.25">
      <c r="E122" s="8"/>
      <c r="J122" s="58"/>
      <c r="P122" s="27"/>
      <c r="Q122" s="12"/>
      <c r="R122" s="31"/>
    </row>
    <row r="123" spans="1:27" ht="20.100000000000001" customHeight="1" x14ac:dyDescent="0.25">
      <c r="E123" s="8"/>
      <c r="J123" s="58"/>
      <c r="P123" s="27"/>
      <c r="Q123" s="12"/>
      <c r="R123" s="31"/>
    </row>
    <row r="124" spans="1:27" ht="20.100000000000001" customHeight="1" x14ac:dyDescent="0.25">
      <c r="E124" s="8"/>
      <c r="J124" s="58"/>
      <c r="P124" s="27"/>
      <c r="Q124" s="12"/>
      <c r="R124" s="31"/>
    </row>
    <row r="125" spans="1:27" ht="20.100000000000001" customHeight="1" x14ac:dyDescent="0.25">
      <c r="E125" s="8"/>
      <c r="J125" s="58"/>
      <c r="P125" s="27"/>
      <c r="Q125" s="12"/>
      <c r="R125" s="31"/>
    </row>
    <row r="126" spans="1:27" s="6" customFormat="1" ht="20.100000000000001" customHeight="1" x14ac:dyDescent="0.25">
      <c r="A126" s="1"/>
      <c r="B126" s="60"/>
      <c r="C126" s="14"/>
      <c r="D126" s="14"/>
      <c r="E126" s="8"/>
      <c r="F126" s="65"/>
      <c r="G126" s="14"/>
      <c r="H126" s="14"/>
      <c r="I126" s="9"/>
      <c r="J126" s="58"/>
      <c r="K126" s="35"/>
      <c r="L126" s="14"/>
      <c r="M126" s="4"/>
      <c r="N126" s="9"/>
      <c r="O126" s="14"/>
      <c r="P126" s="27"/>
      <c r="Q126" s="12"/>
      <c r="R126" s="31"/>
      <c r="S126" s="9"/>
      <c r="T126" s="60"/>
      <c r="U126" s="5"/>
      <c r="V126" s="1"/>
      <c r="W126" s="1"/>
      <c r="X126" s="1"/>
    </row>
    <row r="127" spans="1:27" s="6" customFormat="1" ht="20.100000000000001" customHeight="1" x14ac:dyDescent="0.25">
      <c r="A127" s="1"/>
      <c r="B127" s="60"/>
      <c r="C127" s="14"/>
      <c r="D127" s="14"/>
      <c r="E127" s="8"/>
      <c r="F127" s="65"/>
      <c r="G127" s="14"/>
      <c r="H127" s="14"/>
      <c r="I127" s="9"/>
      <c r="J127" s="58"/>
      <c r="K127" s="35"/>
      <c r="L127" s="14"/>
      <c r="M127" s="4"/>
      <c r="N127" s="9"/>
      <c r="O127" s="14"/>
      <c r="P127" s="27"/>
      <c r="Q127" s="12"/>
      <c r="R127" s="31"/>
      <c r="S127" s="9"/>
      <c r="T127" s="60"/>
      <c r="U127" s="5"/>
      <c r="V127" s="1"/>
      <c r="W127" s="1"/>
      <c r="X127" s="1"/>
    </row>
    <row r="128" spans="1:27" s="6" customFormat="1" ht="20.25" customHeight="1" x14ac:dyDescent="0.25">
      <c r="A128" s="1"/>
      <c r="B128" s="60"/>
      <c r="C128" s="14"/>
      <c r="D128" s="14"/>
      <c r="E128" s="8"/>
      <c r="F128" s="65"/>
      <c r="G128" s="14"/>
      <c r="H128" s="14"/>
      <c r="I128" s="9"/>
      <c r="J128" s="58"/>
      <c r="K128" s="35"/>
      <c r="L128" s="14"/>
      <c r="M128" s="4"/>
      <c r="N128" s="9"/>
      <c r="O128" s="14"/>
      <c r="P128" s="27"/>
      <c r="Q128" s="12"/>
      <c r="R128" s="31"/>
      <c r="S128" s="9"/>
      <c r="T128" s="60"/>
      <c r="U128" s="5"/>
      <c r="V128" s="1"/>
      <c r="W128" s="1"/>
      <c r="X128" s="1"/>
    </row>
    <row r="129" spans="1:27" ht="20.100000000000001" customHeight="1" x14ac:dyDescent="0.25">
      <c r="E129" s="8"/>
      <c r="J129" s="58"/>
      <c r="P129" s="27"/>
      <c r="Q129" s="12"/>
      <c r="R129" s="31"/>
    </row>
    <row r="130" spans="1:27" ht="20.100000000000001" customHeight="1" x14ac:dyDescent="0.25">
      <c r="E130" s="8"/>
      <c r="J130" s="58"/>
      <c r="P130" s="27"/>
      <c r="Q130" s="12"/>
      <c r="R130" s="31"/>
    </row>
    <row r="131" spans="1:27" s="2" customFormat="1" ht="20.100000000000001" customHeight="1" x14ac:dyDescent="0.25">
      <c r="A131" s="1"/>
      <c r="B131" s="60"/>
      <c r="C131" s="14"/>
      <c r="D131" s="14"/>
      <c r="E131" s="8"/>
      <c r="F131" s="65"/>
      <c r="G131" s="14"/>
      <c r="H131" s="14"/>
      <c r="I131" s="9"/>
      <c r="J131" s="58"/>
      <c r="K131" s="35"/>
      <c r="L131" s="14"/>
      <c r="M131" s="4"/>
      <c r="N131" s="9"/>
      <c r="O131" s="14"/>
      <c r="P131" s="27"/>
      <c r="Q131" s="12"/>
      <c r="R131" s="31"/>
      <c r="S131" s="9"/>
      <c r="T131" s="60"/>
      <c r="U131" s="5"/>
      <c r="V131" s="1"/>
      <c r="W131" s="1"/>
      <c r="X131" s="1"/>
      <c r="Y131" s="1"/>
      <c r="Z131" s="1"/>
      <c r="AA131" s="1"/>
    </row>
    <row r="132" spans="1:27" s="2" customFormat="1" ht="20.100000000000001" customHeight="1" x14ac:dyDescent="0.25">
      <c r="A132" s="1"/>
      <c r="B132" s="60"/>
      <c r="C132" s="14"/>
      <c r="D132" s="14"/>
      <c r="E132" s="8"/>
      <c r="F132" s="65"/>
      <c r="G132" s="14"/>
      <c r="H132" s="14"/>
      <c r="I132" s="9"/>
      <c r="J132" s="58"/>
      <c r="K132" s="35"/>
      <c r="L132" s="14"/>
      <c r="M132" s="4"/>
      <c r="N132" s="9"/>
      <c r="O132" s="14"/>
      <c r="P132" s="27"/>
      <c r="Q132" s="12"/>
      <c r="R132" s="31"/>
      <c r="S132" s="9"/>
      <c r="T132" s="60"/>
      <c r="U132" s="5"/>
      <c r="V132" s="1"/>
      <c r="W132" s="1"/>
      <c r="X132" s="1"/>
      <c r="Y132" s="1"/>
      <c r="Z132" s="1"/>
      <c r="AA132" s="1"/>
    </row>
    <row r="133" spans="1:27" s="2" customFormat="1" ht="20.100000000000001" customHeight="1" x14ac:dyDescent="0.25">
      <c r="A133" s="1"/>
      <c r="B133" s="60"/>
      <c r="C133" s="14"/>
      <c r="D133" s="14"/>
      <c r="E133" s="8"/>
      <c r="F133" s="65"/>
      <c r="G133" s="14"/>
      <c r="H133" s="14"/>
      <c r="I133" s="9"/>
      <c r="J133" s="58"/>
      <c r="K133" s="35"/>
      <c r="L133" s="14"/>
      <c r="M133" s="4"/>
      <c r="N133" s="9"/>
      <c r="O133" s="14"/>
      <c r="P133" s="27"/>
      <c r="Q133" s="12"/>
      <c r="R133" s="31"/>
      <c r="S133" s="9"/>
      <c r="T133" s="60"/>
      <c r="U133" s="5"/>
      <c r="V133" s="1"/>
      <c r="W133" s="1"/>
      <c r="X133" s="1"/>
      <c r="Y133" s="1"/>
      <c r="Z133" s="1"/>
      <c r="AA133" s="1"/>
    </row>
    <row r="134" spans="1:27" s="2" customFormat="1" ht="20.100000000000001" customHeight="1" x14ac:dyDescent="0.25">
      <c r="A134" s="1"/>
      <c r="B134" s="60"/>
      <c r="C134" s="14"/>
      <c r="D134" s="14"/>
      <c r="E134" s="8"/>
      <c r="F134" s="65"/>
      <c r="G134" s="14"/>
      <c r="H134" s="14"/>
      <c r="I134" s="9"/>
      <c r="J134" s="58"/>
      <c r="K134" s="35"/>
      <c r="L134" s="14"/>
      <c r="M134" s="4"/>
      <c r="N134" s="9"/>
      <c r="O134" s="14"/>
      <c r="P134" s="27"/>
      <c r="Q134" s="12"/>
      <c r="R134" s="31"/>
      <c r="S134" s="9"/>
      <c r="T134" s="60"/>
      <c r="U134" s="5"/>
      <c r="V134" s="1"/>
      <c r="W134" s="1"/>
      <c r="X134" s="1"/>
      <c r="Y134" s="1"/>
      <c r="Z134" s="1"/>
      <c r="AA134" s="1"/>
    </row>
    <row r="135" spans="1:27" s="2" customFormat="1" ht="20.100000000000001" customHeight="1" x14ac:dyDescent="0.25">
      <c r="A135" s="1"/>
      <c r="B135" s="60"/>
      <c r="C135" s="14"/>
      <c r="D135" s="14"/>
      <c r="E135" s="8"/>
      <c r="F135" s="65"/>
      <c r="G135" s="14"/>
      <c r="H135" s="14"/>
      <c r="I135" s="9"/>
      <c r="J135" s="58"/>
      <c r="K135" s="35"/>
      <c r="L135" s="14"/>
      <c r="M135" s="4"/>
      <c r="N135" s="9"/>
      <c r="O135" s="14"/>
      <c r="P135" s="27"/>
      <c r="Q135" s="12"/>
      <c r="R135" s="31"/>
      <c r="S135" s="9"/>
      <c r="T135" s="60"/>
      <c r="U135" s="5"/>
      <c r="V135" s="1"/>
      <c r="W135" s="1"/>
      <c r="X135" s="1"/>
      <c r="Y135" s="1"/>
      <c r="Z135" s="1"/>
      <c r="AA135" s="1"/>
    </row>
    <row r="136" spans="1:27" s="2" customFormat="1" ht="20.100000000000001" customHeight="1" x14ac:dyDescent="0.25">
      <c r="A136" s="1"/>
      <c r="B136" s="60"/>
      <c r="C136" s="14"/>
      <c r="D136" s="14"/>
      <c r="E136" s="8"/>
      <c r="F136" s="65"/>
      <c r="G136" s="14"/>
      <c r="H136" s="14"/>
      <c r="I136" s="9"/>
      <c r="J136" s="58"/>
      <c r="K136" s="35"/>
      <c r="L136" s="14"/>
      <c r="M136" s="4"/>
      <c r="N136" s="9"/>
      <c r="O136" s="14"/>
      <c r="P136" s="27"/>
      <c r="Q136" s="12"/>
      <c r="R136" s="31"/>
      <c r="S136" s="9"/>
      <c r="T136" s="60"/>
      <c r="U136" s="5"/>
      <c r="V136" s="1"/>
      <c r="W136" s="1"/>
      <c r="X136" s="1"/>
      <c r="Y136" s="1"/>
      <c r="Z136" s="1"/>
      <c r="AA136" s="1"/>
    </row>
    <row r="137" spans="1:27" s="2" customFormat="1" ht="20.100000000000001" customHeight="1" x14ac:dyDescent="0.25">
      <c r="A137" s="1"/>
      <c r="B137" s="60"/>
      <c r="C137" s="14"/>
      <c r="D137" s="14"/>
      <c r="E137" s="8"/>
      <c r="F137" s="65"/>
      <c r="G137" s="14"/>
      <c r="H137" s="14"/>
      <c r="I137" s="9"/>
      <c r="J137" s="58"/>
      <c r="K137" s="35"/>
      <c r="L137" s="14"/>
      <c r="M137" s="4"/>
      <c r="N137" s="9"/>
      <c r="O137" s="14"/>
      <c r="P137" s="27"/>
      <c r="Q137" s="12"/>
      <c r="R137" s="31"/>
      <c r="S137" s="9"/>
      <c r="T137" s="60"/>
      <c r="U137" s="5"/>
      <c r="V137" s="1"/>
      <c r="W137" s="1"/>
      <c r="X137" s="1"/>
      <c r="Y137" s="1"/>
      <c r="Z137" s="1"/>
      <c r="AA137" s="1"/>
    </row>
    <row r="138" spans="1:27" s="2" customFormat="1" ht="20.100000000000001" customHeight="1" x14ac:dyDescent="0.25">
      <c r="A138" s="1"/>
      <c r="B138" s="60"/>
      <c r="C138" s="14"/>
      <c r="D138" s="14"/>
      <c r="E138" s="8"/>
      <c r="F138" s="65"/>
      <c r="G138" s="14"/>
      <c r="H138" s="14"/>
      <c r="I138" s="9"/>
      <c r="J138" s="58"/>
      <c r="K138" s="35"/>
      <c r="L138" s="14"/>
      <c r="M138" s="4"/>
      <c r="N138" s="9"/>
      <c r="O138" s="14"/>
      <c r="P138" s="27"/>
      <c r="Q138" s="12"/>
      <c r="R138" s="31"/>
      <c r="S138" s="9"/>
      <c r="T138" s="60"/>
      <c r="U138" s="5"/>
      <c r="V138" s="1"/>
      <c r="W138" s="1"/>
      <c r="X138" s="1"/>
      <c r="Y138" s="1"/>
      <c r="Z138" s="1"/>
      <c r="AA138" s="1"/>
    </row>
    <row r="139" spans="1:27" s="2" customFormat="1" ht="20.100000000000001" customHeight="1" x14ac:dyDescent="0.25">
      <c r="A139" s="1"/>
      <c r="B139" s="60"/>
      <c r="C139" s="14"/>
      <c r="D139" s="14"/>
      <c r="E139" s="8"/>
      <c r="F139" s="65"/>
      <c r="G139" s="14"/>
      <c r="H139" s="14"/>
      <c r="I139" s="9"/>
      <c r="J139" s="58"/>
      <c r="K139" s="35"/>
      <c r="L139" s="14"/>
      <c r="M139" s="4"/>
      <c r="N139" s="9"/>
      <c r="O139" s="14"/>
      <c r="P139" s="27"/>
      <c r="Q139" s="12"/>
      <c r="R139" s="31"/>
      <c r="S139" s="9"/>
      <c r="T139" s="60"/>
      <c r="U139" s="5"/>
      <c r="V139" s="1"/>
      <c r="W139" s="1"/>
      <c r="X139" s="1"/>
      <c r="Y139" s="1"/>
      <c r="Z139" s="1"/>
      <c r="AA139" s="1"/>
    </row>
    <row r="140" spans="1:27" s="2" customFormat="1" ht="20.100000000000001" customHeight="1" x14ac:dyDescent="0.25">
      <c r="A140" s="1"/>
      <c r="B140" s="60"/>
      <c r="C140" s="14"/>
      <c r="D140" s="14"/>
      <c r="E140" s="8"/>
      <c r="F140" s="65"/>
      <c r="G140" s="14"/>
      <c r="H140" s="14"/>
      <c r="I140" s="9"/>
      <c r="J140" s="58"/>
      <c r="K140" s="35"/>
      <c r="L140" s="14"/>
      <c r="M140" s="4"/>
      <c r="N140" s="9"/>
      <c r="O140" s="14"/>
      <c r="P140" s="27"/>
      <c r="Q140" s="12"/>
      <c r="R140" s="31"/>
      <c r="S140" s="9"/>
      <c r="T140" s="60"/>
      <c r="U140" s="5"/>
      <c r="V140" s="1"/>
      <c r="W140" s="1"/>
      <c r="X140" s="1"/>
      <c r="Y140" s="1"/>
      <c r="Z140" s="1"/>
      <c r="AA140" s="1"/>
    </row>
    <row r="141" spans="1:27" s="2" customFormat="1" ht="20.100000000000001" customHeight="1" x14ac:dyDescent="0.25">
      <c r="A141" s="1"/>
      <c r="B141" s="60"/>
      <c r="C141" s="14"/>
      <c r="D141" s="14"/>
      <c r="E141" s="8"/>
      <c r="F141" s="65"/>
      <c r="G141" s="14"/>
      <c r="H141" s="14"/>
      <c r="I141" s="9"/>
      <c r="J141" s="58"/>
      <c r="K141" s="35"/>
      <c r="L141" s="14"/>
      <c r="M141" s="4"/>
      <c r="N141" s="9"/>
      <c r="O141" s="14"/>
      <c r="P141" s="27"/>
      <c r="Q141" s="12"/>
      <c r="R141" s="31"/>
      <c r="S141" s="9"/>
      <c r="T141" s="60"/>
      <c r="U141" s="5"/>
      <c r="V141" s="1"/>
      <c r="W141" s="1"/>
      <c r="X141" s="1"/>
      <c r="Y141" s="1"/>
      <c r="Z141" s="1"/>
      <c r="AA141" s="1"/>
    </row>
    <row r="142" spans="1:27" s="2" customFormat="1" ht="20.100000000000001" customHeight="1" x14ac:dyDescent="0.25">
      <c r="A142" s="1"/>
      <c r="B142" s="60"/>
      <c r="C142" s="14"/>
      <c r="D142" s="14"/>
      <c r="E142" s="8"/>
      <c r="F142" s="65"/>
      <c r="G142" s="14"/>
      <c r="H142" s="14"/>
      <c r="I142" s="9"/>
      <c r="J142" s="58"/>
      <c r="K142" s="35"/>
      <c r="L142" s="14"/>
      <c r="M142" s="4"/>
      <c r="N142" s="9"/>
      <c r="O142" s="14"/>
      <c r="P142" s="27"/>
      <c r="Q142" s="12"/>
      <c r="R142" s="31"/>
      <c r="S142" s="9"/>
      <c r="T142" s="60"/>
      <c r="U142" s="5"/>
      <c r="V142" s="1"/>
      <c r="W142" s="1"/>
      <c r="X142" s="1"/>
      <c r="Y142" s="1"/>
      <c r="Z142" s="1"/>
      <c r="AA142" s="1"/>
    </row>
    <row r="143" spans="1:27" s="2" customFormat="1" ht="20.100000000000001" customHeight="1" x14ac:dyDescent="0.25">
      <c r="A143" s="1"/>
      <c r="B143" s="60"/>
      <c r="C143" s="14"/>
      <c r="D143" s="14"/>
      <c r="E143" s="8"/>
      <c r="F143" s="65"/>
      <c r="G143" s="14"/>
      <c r="H143" s="14"/>
      <c r="I143" s="9"/>
      <c r="J143" s="58"/>
      <c r="K143" s="35"/>
      <c r="L143" s="14"/>
      <c r="M143" s="4"/>
      <c r="N143" s="9"/>
      <c r="O143" s="14"/>
      <c r="P143" s="27"/>
      <c r="Q143" s="12"/>
      <c r="R143" s="31"/>
      <c r="S143" s="9"/>
      <c r="T143" s="60"/>
      <c r="U143" s="5"/>
      <c r="V143" s="1"/>
      <c r="W143" s="1"/>
      <c r="X143" s="1"/>
      <c r="Y143" s="1"/>
      <c r="Z143" s="1"/>
      <c r="AA143" s="1"/>
    </row>
    <row r="144" spans="1:27" s="2" customFormat="1" ht="20.100000000000001" customHeight="1" x14ac:dyDescent="0.25">
      <c r="A144" s="1"/>
      <c r="B144" s="60"/>
      <c r="C144" s="14"/>
      <c r="D144" s="14"/>
      <c r="E144" s="8"/>
      <c r="F144" s="65"/>
      <c r="G144" s="14"/>
      <c r="H144" s="14"/>
      <c r="I144" s="9"/>
      <c r="J144" s="58"/>
      <c r="K144" s="35"/>
      <c r="L144" s="14"/>
      <c r="M144" s="4"/>
      <c r="N144" s="9"/>
      <c r="O144" s="14"/>
      <c r="P144" s="27"/>
      <c r="Q144" s="12"/>
      <c r="R144" s="31"/>
      <c r="S144" s="9"/>
      <c r="T144" s="60"/>
      <c r="U144" s="5"/>
      <c r="V144" s="1"/>
      <c r="W144" s="1"/>
      <c r="X144" s="1"/>
      <c r="Y144" s="1"/>
      <c r="Z144" s="1"/>
      <c r="AA144" s="1"/>
    </row>
    <row r="145" spans="1:27" s="2" customFormat="1" ht="20.100000000000001" customHeight="1" x14ac:dyDescent="0.25">
      <c r="A145" s="1"/>
      <c r="B145" s="60"/>
      <c r="C145" s="14"/>
      <c r="D145" s="14"/>
      <c r="E145" s="8"/>
      <c r="F145" s="65"/>
      <c r="G145" s="14"/>
      <c r="H145" s="14"/>
      <c r="I145" s="9"/>
      <c r="J145" s="58"/>
      <c r="K145" s="35"/>
      <c r="L145" s="14"/>
      <c r="M145" s="4"/>
      <c r="N145" s="9"/>
      <c r="O145" s="14"/>
      <c r="P145" s="27"/>
      <c r="Q145" s="12"/>
      <c r="R145" s="31"/>
      <c r="S145" s="9"/>
      <c r="T145" s="60"/>
      <c r="U145" s="5"/>
      <c r="V145" s="1"/>
      <c r="W145" s="1"/>
      <c r="X145" s="1"/>
      <c r="Y145" s="1"/>
      <c r="Z145" s="1"/>
      <c r="AA145" s="1"/>
    </row>
    <row r="146" spans="1:27" s="2" customFormat="1" ht="20.100000000000001" customHeight="1" x14ac:dyDescent="0.25">
      <c r="A146" s="1"/>
      <c r="B146" s="60"/>
      <c r="C146" s="14"/>
      <c r="D146" s="14"/>
      <c r="E146" s="8"/>
      <c r="F146" s="65"/>
      <c r="G146" s="14"/>
      <c r="H146" s="14"/>
      <c r="I146" s="9"/>
      <c r="J146" s="58"/>
      <c r="K146" s="35"/>
      <c r="L146" s="14"/>
      <c r="M146" s="4"/>
      <c r="N146" s="9"/>
      <c r="O146" s="14"/>
      <c r="P146" s="27"/>
      <c r="Q146" s="12"/>
      <c r="R146" s="31"/>
      <c r="S146" s="9"/>
      <c r="T146" s="60"/>
      <c r="U146" s="5"/>
      <c r="V146" s="1"/>
      <c r="W146" s="1"/>
      <c r="X146" s="1"/>
      <c r="Y146" s="1"/>
      <c r="Z146" s="1"/>
      <c r="AA146" s="1"/>
    </row>
    <row r="147" spans="1:27" s="2" customFormat="1" ht="20.100000000000001" customHeight="1" x14ac:dyDescent="0.25">
      <c r="A147" s="1"/>
      <c r="B147" s="60"/>
      <c r="C147" s="14"/>
      <c r="D147" s="14"/>
      <c r="E147" s="8"/>
      <c r="F147" s="65"/>
      <c r="G147" s="14"/>
      <c r="H147" s="14"/>
      <c r="I147" s="9"/>
      <c r="J147" s="58"/>
      <c r="K147" s="35"/>
      <c r="L147" s="14"/>
      <c r="M147" s="4"/>
      <c r="N147" s="9"/>
      <c r="O147" s="14"/>
      <c r="P147" s="27"/>
      <c r="Q147" s="12"/>
      <c r="R147" s="31"/>
      <c r="S147" s="9"/>
      <c r="T147" s="60"/>
      <c r="U147" s="5"/>
      <c r="V147" s="1"/>
      <c r="W147" s="1"/>
      <c r="X147" s="1"/>
      <c r="Y147" s="1"/>
      <c r="Z147" s="1"/>
      <c r="AA147" s="1"/>
    </row>
    <row r="148" spans="1:27" s="2" customFormat="1" ht="20.100000000000001" customHeight="1" x14ac:dyDescent="0.25">
      <c r="A148" s="1"/>
      <c r="B148" s="60"/>
      <c r="C148" s="14"/>
      <c r="D148" s="14"/>
      <c r="E148" s="8"/>
      <c r="F148" s="65"/>
      <c r="G148" s="14"/>
      <c r="H148" s="14"/>
      <c r="I148" s="9"/>
      <c r="J148" s="58"/>
      <c r="K148" s="35"/>
      <c r="L148" s="14"/>
      <c r="M148" s="4"/>
      <c r="N148" s="9"/>
      <c r="O148" s="14"/>
      <c r="P148" s="27"/>
      <c r="Q148" s="12"/>
      <c r="R148" s="31"/>
      <c r="S148" s="9"/>
      <c r="T148" s="60"/>
      <c r="U148" s="5"/>
      <c r="V148" s="1"/>
      <c r="W148" s="1"/>
      <c r="X148" s="1"/>
      <c r="Y148" s="1"/>
      <c r="Z148" s="1"/>
      <c r="AA148" s="1"/>
    </row>
    <row r="149" spans="1:27" s="2" customFormat="1" ht="20.100000000000001" customHeight="1" x14ac:dyDescent="0.25">
      <c r="A149" s="1"/>
      <c r="B149" s="60"/>
      <c r="C149" s="14"/>
      <c r="D149" s="14"/>
      <c r="E149" s="8"/>
      <c r="F149" s="65"/>
      <c r="G149" s="14"/>
      <c r="H149" s="14"/>
      <c r="I149" s="9"/>
      <c r="J149" s="58"/>
      <c r="K149" s="35"/>
      <c r="L149" s="14"/>
      <c r="M149" s="4"/>
      <c r="N149" s="9"/>
      <c r="O149" s="14"/>
      <c r="P149" s="27"/>
      <c r="Q149" s="12"/>
      <c r="R149" s="31"/>
      <c r="S149" s="9"/>
      <c r="T149" s="60"/>
      <c r="U149" s="5"/>
      <c r="V149" s="1"/>
      <c r="W149" s="1"/>
      <c r="X149" s="1"/>
      <c r="Y149" s="1"/>
      <c r="Z149" s="1"/>
      <c r="AA149" s="1"/>
    </row>
    <row r="150" spans="1:27" s="2" customFormat="1" ht="20.100000000000001" customHeight="1" x14ac:dyDescent="0.25">
      <c r="A150" s="1"/>
      <c r="B150" s="60"/>
      <c r="C150" s="14"/>
      <c r="D150" s="14"/>
      <c r="E150" s="8"/>
      <c r="F150" s="65"/>
      <c r="G150" s="14"/>
      <c r="H150" s="14"/>
      <c r="I150" s="9"/>
      <c r="J150" s="58"/>
      <c r="K150" s="35"/>
      <c r="L150" s="14"/>
      <c r="M150" s="4"/>
      <c r="N150" s="9"/>
      <c r="O150" s="14"/>
      <c r="P150" s="27"/>
      <c r="Q150" s="12"/>
      <c r="R150" s="31"/>
      <c r="S150" s="9"/>
      <c r="T150" s="60"/>
      <c r="U150" s="5"/>
      <c r="V150" s="1"/>
      <c r="W150" s="1"/>
      <c r="X150" s="1"/>
      <c r="Y150" s="1"/>
      <c r="Z150" s="1"/>
      <c r="AA150" s="1"/>
    </row>
    <row r="151" spans="1:27" s="2" customFormat="1" ht="20.100000000000001" customHeight="1" x14ac:dyDescent="0.25">
      <c r="A151" s="1"/>
      <c r="B151" s="60"/>
      <c r="C151" s="14"/>
      <c r="D151" s="14"/>
      <c r="E151" s="8"/>
      <c r="F151" s="65"/>
      <c r="G151" s="14"/>
      <c r="H151" s="14"/>
      <c r="I151" s="9"/>
      <c r="J151" s="58"/>
      <c r="K151" s="35"/>
      <c r="L151" s="14"/>
      <c r="M151" s="4"/>
      <c r="N151" s="9"/>
      <c r="O151" s="14"/>
      <c r="P151" s="27"/>
      <c r="Q151" s="12"/>
      <c r="R151" s="31"/>
      <c r="S151" s="9"/>
      <c r="T151" s="60"/>
      <c r="U151" s="5"/>
      <c r="V151" s="1"/>
      <c r="W151" s="1"/>
      <c r="X151" s="1"/>
      <c r="Y151" s="1"/>
      <c r="Z151" s="1"/>
      <c r="AA151" s="1"/>
    </row>
    <row r="152" spans="1:27" s="2" customFormat="1" ht="20.100000000000001" customHeight="1" x14ac:dyDescent="0.25">
      <c r="A152" s="1"/>
      <c r="B152" s="60"/>
      <c r="C152" s="14"/>
      <c r="D152" s="14"/>
      <c r="E152" s="8"/>
      <c r="F152" s="65"/>
      <c r="G152" s="14"/>
      <c r="H152" s="14"/>
      <c r="I152" s="9"/>
      <c r="J152" s="58"/>
      <c r="K152" s="35"/>
      <c r="L152" s="14"/>
      <c r="M152" s="4"/>
      <c r="N152" s="9"/>
      <c r="O152" s="14"/>
      <c r="P152" s="27"/>
      <c r="Q152" s="12"/>
      <c r="R152" s="31"/>
      <c r="S152" s="9"/>
      <c r="T152" s="60"/>
      <c r="U152" s="5"/>
      <c r="V152" s="1"/>
      <c r="W152" s="1"/>
      <c r="X152" s="1"/>
      <c r="Y152" s="1"/>
      <c r="Z152" s="1"/>
      <c r="AA152" s="1"/>
    </row>
    <row r="153" spans="1:27" s="2" customFormat="1" ht="20.100000000000001" customHeight="1" x14ac:dyDescent="0.25">
      <c r="A153" s="1"/>
      <c r="B153" s="60"/>
      <c r="C153" s="14"/>
      <c r="D153" s="14"/>
      <c r="E153" s="8"/>
      <c r="F153" s="65"/>
      <c r="G153" s="14"/>
      <c r="H153" s="14"/>
      <c r="I153" s="9"/>
      <c r="J153" s="58"/>
      <c r="K153" s="35"/>
      <c r="L153" s="14"/>
      <c r="M153" s="4"/>
      <c r="N153" s="9"/>
      <c r="O153" s="14"/>
      <c r="P153" s="27"/>
      <c r="Q153" s="12"/>
      <c r="R153" s="31"/>
      <c r="S153" s="9"/>
      <c r="T153" s="60"/>
      <c r="U153" s="5"/>
      <c r="V153" s="1"/>
      <c r="W153" s="1"/>
      <c r="X153" s="1"/>
      <c r="Y153" s="1"/>
      <c r="Z153" s="1"/>
      <c r="AA153" s="1"/>
    </row>
    <row r="154" spans="1:27" s="2" customFormat="1" ht="20.100000000000001" customHeight="1" x14ac:dyDescent="0.25">
      <c r="A154" s="1"/>
      <c r="B154" s="60"/>
      <c r="C154" s="14"/>
      <c r="D154" s="14"/>
      <c r="E154" s="53"/>
      <c r="F154" s="65"/>
      <c r="G154" s="14"/>
      <c r="H154" s="14"/>
      <c r="I154" s="9"/>
      <c r="J154" s="58"/>
      <c r="K154" s="35"/>
      <c r="L154" s="14"/>
      <c r="M154" s="4"/>
      <c r="N154" s="9"/>
      <c r="O154" s="14"/>
      <c r="P154" s="27"/>
      <c r="Q154" s="12"/>
      <c r="R154" s="31"/>
      <c r="S154" s="9"/>
      <c r="T154" s="60"/>
      <c r="U154" s="5"/>
      <c r="V154" s="1"/>
      <c r="W154" s="1"/>
      <c r="X154" s="1"/>
      <c r="Y154" s="1"/>
      <c r="Z154" s="1"/>
      <c r="AA154" s="1"/>
    </row>
    <row r="155" spans="1:27" s="2" customFormat="1" ht="20.100000000000001" customHeight="1" x14ac:dyDescent="0.25">
      <c r="A155" s="1"/>
      <c r="B155" s="60"/>
      <c r="C155" s="14"/>
      <c r="D155" s="14"/>
      <c r="E155" s="53"/>
      <c r="F155" s="65"/>
      <c r="G155" s="14"/>
      <c r="H155" s="14"/>
      <c r="I155" s="9"/>
      <c r="J155" s="58"/>
      <c r="K155" s="35"/>
      <c r="L155" s="14"/>
      <c r="M155" s="4"/>
      <c r="N155" s="9"/>
      <c r="O155" s="14"/>
      <c r="P155" s="27"/>
      <c r="Q155" s="12"/>
      <c r="R155" s="31"/>
      <c r="S155" s="9"/>
      <c r="T155" s="60"/>
      <c r="U155" s="5"/>
      <c r="V155" s="1"/>
      <c r="W155" s="1"/>
      <c r="X155" s="1"/>
      <c r="Y155" s="1"/>
      <c r="Z155" s="1"/>
      <c r="AA155" s="1"/>
    </row>
    <row r="156" spans="1:27" s="2" customFormat="1" ht="20.100000000000001" customHeight="1" x14ac:dyDescent="0.25">
      <c r="A156" s="1"/>
      <c r="B156" s="60"/>
      <c r="C156" s="14"/>
      <c r="D156" s="14"/>
      <c r="E156" s="53"/>
      <c r="F156" s="65"/>
      <c r="G156" s="14"/>
      <c r="H156" s="14"/>
      <c r="I156" s="9"/>
      <c r="J156" s="58"/>
      <c r="K156" s="35"/>
      <c r="L156" s="14"/>
      <c r="M156" s="4"/>
      <c r="N156" s="9"/>
      <c r="O156" s="14"/>
      <c r="P156" s="27"/>
      <c r="Q156" s="12"/>
      <c r="R156" s="31"/>
      <c r="S156" s="9"/>
      <c r="T156" s="60"/>
      <c r="U156" s="5"/>
      <c r="V156" s="1"/>
      <c r="W156" s="1"/>
      <c r="X156" s="1"/>
      <c r="Y156" s="1"/>
      <c r="Z156" s="1"/>
      <c r="AA156" s="1"/>
    </row>
    <row r="157" spans="1:27" s="2" customFormat="1" ht="20.100000000000001" customHeight="1" x14ac:dyDescent="0.25">
      <c r="A157" s="1"/>
      <c r="B157" s="60"/>
      <c r="C157" s="14"/>
      <c r="D157" s="14"/>
      <c r="E157" s="53"/>
      <c r="F157" s="65"/>
      <c r="G157" s="14"/>
      <c r="H157" s="14"/>
      <c r="I157" s="9"/>
      <c r="J157" s="58"/>
      <c r="K157" s="35"/>
      <c r="L157" s="14"/>
      <c r="M157" s="4"/>
      <c r="N157" s="9"/>
      <c r="O157" s="14"/>
      <c r="P157" s="27"/>
      <c r="Q157" s="12"/>
      <c r="R157" s="31"/>
      <c r="S157" s="9"/>
      <c r="T157" s="60"/>
      <c r="U157" s="5"/>
      <c r="V157" s="1"/>
      <c r="W157" s="1"/>
      <c r="X157" s="1"/>
      <c r="Y157" s="1"/>
      <c r="Z157" s="1"/>
      <c r="AA157" s="1"/>
    </row>
    <row r="158" spans="1:27" s="2" customFormat="1" ht="20.100000000000001" customHeight="1" x14ac:dyDescent="0.25">
      <c r="A158" s="1"/>
      <c r="B158" s="60"/>
      <c r="C158" s="14"/>
      <c r="D158" s="14"/>
      <c r="E158" s="53"/>
      <c r="F158" s="65"/>
      <c r="G158" s="14"/>
      <c r="H158" s="14"/>
      <c r="I158" s="9"/>
      <c r="J158" s="58"/>
      <c r="K158" s="35"/>
      <c r="L158" s="14"/>
      <c r="M158" s="4"/>
      <c r="N158" s="9"/>
      <c r="O158" s="14"/>
      <c r="P158" s="27"/>
      <c r="Q158" s="12"/>
      <c r="R158" s="31"/>
      <c r="S158" s="9"/>
      <c r="T158" s="60"/>
      <c r="U158" s="5"/>
      <c r="V158" s="1"/>
      <c r="W158" s="1"/>
      <c r="X158" s="1"/>
      <c r="Y158" s="1"/>
      <c r="Z158" s="1"/>
      <c r="AA158" s="1"/>
    </row>
    <row r="159" spans="1:27" s="2" customFormat="1" ht="20.100000000000001" customHeight="1" x14ac:dyDescent="0.25">
      <c r="A159" s="1"/>
      <c r="B159" s="60"/>
      <c r="C159" s="14"/>
      <c r="D159" s="14"/>
      <c r="E159" s="53"/>
      <c r="F159" s="65"/>
      <c r="G159" s="14"/>
      <c r="H159" s="14"/>
      <c r="I159" s="9"/>
      <c r="J159" s="58"/>
      <c r="K159" s="35"/>
      <c r="L159" s="14"/>
      <c r="M159" s="4"/>
      <c r="N159" s="9"/>
      <c r="O159" s="14"/>
      <c r="P159" s="27"/>
      <c r="Q159" s="12"/>
      <c r="R159" s="31"/>
      <c r="S159" s="9"/>
      <c r="T159" s="60"/>
      <c r="U159" s="5"/>
      <c r="V159" s="1"/>
      <c r="W159" s="1"/>
      <c r="X159" s="1"/>
      <c r="Y159" s="1"/>
      <c r="Z159" s="1"/>
      <c r="AA159" s="1"/>
    </row>
    <row r="160" spans="1:27" s="2" customFormat="1" ht="20.100000000000001" customHeight="1" x14ac:dyDescent="0.25">
      <c r="A160" s="1"/>
      <c r="B160" s="60"/>
      <c r="C160" s="14"/>
      <c r="D160" s="14"/>
      <c r="E160" s="53"/>
      <c r="F160" s="65"/>
      <c r="G160" s="14"/>
      <c r="H160" s="14"/>
      <c r="I160" s="9"/>
      <c r="J160" s="58"/>
      <c r="K160" s="35"/>
      <c r="L160" s="14"/>
      <c r="M160" s="4"/>
      <c r="N160" s="9"/>
      <c r="O160" s="14"/>
      <c r="P160" s="27"/>
      <c r="Q160" s="12"/>
      <c r="R160" s="31"/>
      <c r="S160" s="9"/>
      <c r="T160" s="60"/>
      <c r="U160" s="5"/>
      <c r="V160" s="1"/>
      <c r="W160" s="1"/>
      <c r="X160" s="1"/>
      <c r="Y160" s="1"/>
      <c r="Z160" s="1"/>
      <c r="AA160" s="1"/>
    </row>
    <row r="161" spans="1:27" s="2" customFormat="1" ht="20.100000000000001" customHeight="1" x14ac:dyDescent="0.25">
      <c r="A161" s="1"/>
      <c r="B161" s="60"/>
      <c r="C161" s="14"/>
      <c r="D161" s="14"/>
      <c r="E161" s="53"/>
      <c r="F161" s="65"/>
      <c r="G161" s="14"/>
      <c r="H161" s="14"/>
      <c r="I161" s="9"/>
      <c r="J161" s="58"/>
      <c r="K161" s="35"/>
      <c r="L161" s="14"/>
      <c r="M161" s="4"/>
      <c r="N161" s="9"/>
      <c r="O161" s="14"/>
      <c r="P161" s="27"/>
      <c r="Q161" s="12"/>
      <c r="R161" s="31"/>
      <c r="S161" s="9"/>
      <c r="T161" s="60"/>
      <c r="U161" s="5"/>
      <c r="V161" s="1"/>
      <c r="W161" s="1"/>
      <c r="X161" s="1"/>
      <c r="Y161" s="1"/>
      <c r="Z161" s="1"/>
      <c r="AA161" s="1"/>
    </row>
    <row r="162" spans="1:27" s="2" customFormat="1" ht="20.100000000000001" customHeight="1" x14ac:dyDescent="0.25">
      <c r="A162" s="1"/>
      <c r="B162" s="60"/>
      <c r="C162" s="14"/>
      <c r="D162" s="14"/>
      <c r="E162" s="53"/>
      <c r="F162" s="65"/>
      <c r="G162" s="14"/>
      <c r="H162" s="14"/>
      <c r="I162" s="9"/>
      <c r="J162" s="58"/>
      <c r="K162" s="35"/>
      <c r="L162" s="14"/>
      <c r="M162" s="4"/>
      <c r="N162" s="9"/>
      <c r="O162" s="14"/>
      <c r="P162" s="27"/>
      <c r="Q162" s="12"/>
      <c r="R162" s="31"/>
      <c r="S162" s="9"/>
      <c r="T162" s="60"/>
      <c r="U162" s="5"/>
      <c r="V162" s="1"/>
      <c r="W162" s="1"/>
      <c r="X162" s="1"/>
      <c r="Y162" s="1"/>
      <c r="Z162" s="1"/>
      <c r="AA162" s="1"/>
    </row>
    <row r="163" spans="1:27" s="2" customFormat="1" ht="20.100000000000001" customHeight="1" x14ac:dyDescent="0.25">
      <c r="A163" s="1"/>
      <c r="B163" s="60"/>
      <c r="C163" s="14"/>
      <c r="D163" s="14"/>
      <c r="E163" s="53"/>
      <c r="F163" s="65"/>
      <c r="G163" s="14"/>
      <c r="H163" s="14"/>
      <c r="I163" s="9"/>
      <c r="J163" s="58"/>
      <c r="K163" s="35"/>
      <c r="L163" s="14"/>
      <c r="M163" s="4"/>
      <c r="N163" s="9"/>
      <c r="O163" s="14"/>
      <c r="P163" s="27"/>
      <c r="Q163" s="12"/>
      <c r="R163" s="31"/>
      <c r="S163" s="9"/>
      <c r="T163" s="60"/>
      <c r="U163" s="5"/>
      <c r="V163" s="1"/>
      <c r="W163" s="1"/>
      <c r="X163" s="1"/>
      <c r="Y163" s="1"/>
      <c r="Z163" s="1"/>
      <c r="AA163" s="1"/>
    </row>
    <row r="164" spans="1:27" s="2" customFormat="1" ht="20.100000000000001" customHeight="1" x14ac:dyDescent="0.25">
      <c r="A164" s="1"/>
      <c r="B164" s="60"/>
      <c r="C164" s="14"/>
      <c r="D164" s="14"/>
      <c r="E164" s="53"/>
      <c r="F164" s="65"/>
      <c r="G164" s="14"/>
      <c r="H164" s="14"/>
      <c r="I164" s="9"/>
      <c r="J164" s="58"/>
      <c r="K164" s="35"/>
      <c r="L164" s="14"/>
      <c r="M164" s="4"/>
      <c r="N164" s="9"/>
      <c r="O164" s="14"/>
      <c r="P164" s="27"/>
      <c r="Q164" s="12"/>
      <c r="R164" s="31"/>
      <c r="S164" s="9"/>
      <c r="T164" s="60"/>
      <c r="U164" s="5"/>
      <c r="V164" s="1"/>
      <c r="W164" s="1"/>
      <c r="X164" s="1"/>
      <c r="Y164" s="1"/>
      <c r="Z164" s="1"/>
      <c r="AA164" s="1"/>
    </row>
    <row r="165" spans="1:27" s="2" customFormat="1" ht="20.100000000000001" customHeight="1" x14ac:dyDescent="0.25">
      <c r="A165" s="1"/>
      <c r="B165" s="60"/>
      <c r="C165" s="14"/>
      <c r="D165" s="14"/>
      <c r="E165" s="53"/>
      <c r="F165" s="65"/>
      <c r="G165" s="14"/>
      <c r="H165" s="14"/>
      <c r="I165" s="9"/>
      <c r="J165" s="58"/>
      <c r="K165" s="35"/>
      <c r="L165" s="14"/>
      <c r="M165" s="4"/>
      <c r="N165" s="9"/>
      <c r="O165" s="14"/>
      <c r="P165" s="27"/>
      <c r="Q165" s="12"/>
      <c r="R165" s="31"/>
      <c r="S165" s="9"/>
      <c r="T165" s="60"/>
      <c r="U165" s="5"/>
      <c r="V165" s="1"/>
      <c r="W165" s="1"/>
      <c r="X165" s="1"/>
      <c r="Y165" s="1"/>
      <c r="Z165" s="1"/>
      <c r="AA165" s="1"/>
    </row>
    <row r="166" spans="1:27" s="2" customFormat="1" ht="20.100000000000001" customHeight="1" x14ac:dyDescent="0.25">
      <c r="A166" s="1"/>
      <c r="B166" s="60"/>
      <c r="C166" s="14"/>
      <c r="D166" s="14"/>
      <c r="E166" s="8"/>
      <c r="F166" s="65"/>
      <c r="G166" s="14"/>
      <c r="H166" s="14"/>
      <c r="I166" s="9"/>
      <c r="J166" s="58"/>
      <c r="K166" s="35"/>
      <c r="L166" s="14"/>
      <c r="M166" s="4"/>
      <c r="N166" s="9"/>
      <c r="O166" s="14"/>
      <c r="P166" s="27"/>
      <c r="Q166" s="12"/>
      <c r="R166" s="31"/>
      <c r="S166" s="9"/>
      <c r="T166" s="60"/>
      <c r="U166" s="5"/>
      <c r="V166" s="1"/>
      <c r="W166" s="1"/>
      <c r="X166" s="1"/>
      <c r="Y166" s="1"/>
      <c r="Z166" s="1"/>
      <c r="AA166" s="1"/>
    </row>
    <row r="167" spans="1:27" s="2" customFormat="1" ht="20.100000000000001" customHeight="1" x14ac:dyDescent="0.25">
      <c r="A167" s="1"/>
      <c r="B167" s="60"/>
      <c r="C167" s="14"/>
      <c r="D167" s="14"/>
      <c r="E167" s="8"/>
      <c r="F167" s="65"/>
      <c r="G167" s="14"/>
      <c r="H167" s="14"/>
      <c r="I167" s="9"/>
      <c r="J167" s="58"/>
      <c r="K167" s="35"/>
      <c r="L167" s="14"/>
      <c r="M167" s="4"/>
      <c r="N167" s="9"/>
      <c r="O167" s="14"/>
      <c r="P167" s="27"/>
      <c r="Q167" s="12"/>
      <c r="R167" s="31"/>
      <c r="S167" s="9"/>
      <c r="T167" s="60"/>
      <c r="U167" s="5"/>
      <c r="V167" s="1"/>
      <c r="W167" s="1"/>
      <c r="X167" s="1"/>
      <c r="Y167" s="1"/>
      <c r="Z167" s="1"/>
      <c r="AA167" s="1"/>
    </row>
    <row r="168" spans="1:27" s="2" customFormat="1" ht="20.100000000000001" customHeight="1" x14ac:dyDescent="0.25">
      <c r="A168" s="1"/>
      <c r="B168" s="60"/>
      <c r="C168" s="14"/>
      <c r="D168" s="14"/>
      <c r="E168" s="53"/>
      <c r="F168" s="65"/>
      <c r="G168" s="14"/>
      <c r="H168" s="14"/>
      <c r="I168" s="9"/>
      <c r="J168" s="58"/>
      <c r="K168" s="35"/>
      <c r="L168" s="14"/>
      <c r="M168" s="4"/>
      <c r="N168" s="9"/>
      <c r="O168" s="14"/>
      <c r="P168" s="27"/>
      <c r="Q168" s="12"/>
      <c r="R168" s="31"/>
      <c r="S168" s="9"/>
      <c r="T168" s="60"/>
      <c r="U168" s="5"/>
      <c r="V168" s="1"/>
      <c r="W168" s="1"/>
      <c r="X168" s="1"/>
      <c r="Y168" s="1"/>
      <c r="Z168" s="1"/>
      <c r="AA168" s="1"/>
    </row>
    <row r="169" spans="1:27" s="2" customFormat="1" ht="20.100000000000001" customHeight="1" x14ac:dyDescent="0.25">
      <c r="A169" s="1"/>
      <c r="B169" s="60"/>
      <c r="C169" s="14"/>
      <c r="D169" s="14"/>
      <c r="E169" s="53"/>
      <c r="F169" s="65"/>
      <c r="G169" s="14"/>
      <c r="H169" s="14"/>
      <c r="I169" s="9"/>
      <c r="J169" s="58"/>
      <c r="K169" s="35"/>
      <c r="L169" s="14"/>
      <c r="M169" s="4"/>
      <c r="N169" s="9"/>
      <c r="O169" s="14"/>
      <c r="P169" s="27"/>
      <c r="Q169" s="12"/>
      <c r="R169" s="31"/>
      <c r="S169" s="9"/>
      <c r="T169" s="60"/>
      <c r="U169" s="5"/>
      <c r="V169" s="1"/>
      <c r="W169" s="1"/>
      <c r="X169" s="1"/>
      <c r="Y169" s="1"/>
      <c r="Z169" s="1"/>
      <c r="AA169" s="1"/>
    </row>
    <row r="170" spans="1:27" s="2" customFormat="1" ht="20.100000000000001" customHeight="1" x14ac:dyDescent="0.25">
      <c r="A170" s="1"/>
      <c r="B170" s="60"/>
      <c r="C170" s="14"/>
      <c r="D170" s="14"/>
      <c r="E170" s="43"/>
      <c r="F170" s="65"/>
      <c r="G170" s="14"/>
      <c r="H170" s="14"/>
      <c r="I170" s="9"/>
      <c r="J170" s="58"/>
      <c r="K170" s="35"/>
      <c r="L170" s="14"/>
      <c r="M170" s="4"/>
      <c r="N170" s="9"/>
      <c r="O170" s="14"/>
      <c r="P170" s="27"/>
      <c r="Q170" s="12"/>
      <c r="R170" s="31"/>
      <c r="S170" s="9"/>
      <c r="T170" s="60"/>
      <c r="U170" s="5"/>
      <c r="V170" s="1"/>
      <c r="W170" s="1"/>
      <c r="X170" s="1"/>
      <c r="Y170" s="1"/>
      <c r="Z170" s="1"/>
      <c r="AA170" s="1"/>
    </row>
    <row r="171" spans="1:27" s="2" customFormat="1" ht="20.100000000000001" customHeight="1" x14ac:dyDescent="0.25">
      <c r="A171" s="1"/>
      <c r="B171" s="60"/>
      <c r="C171" s="14"/>
      <c r="D171" s="14"/>
      <c r="E171" s="43"/>
      <c r="F171" s="65"/>
      <c r="G171" s="14"/>
      <c r="H171" s="14"/>
      <c r="I171" s="9"/>
      <c r="J171" s="58"/>
      <c r="K171" s="35"/>
      <c r="L171" s="14"/>
      <c r="M171" s="4"/>
      <c r="N171" s="9"/>
      <c r="O171" s="14"/>
      <c r="P171" s="27"/>
      <c r="Q171" s="12"/>
      <c r="R171" s="31"/>
      <c r="S171" s="9"/>
      <c r="T171" s="60"/>
      <c r="U171" s="5"/>
      <c r="V171" s="1"/>
      <c r="W171" s="1"/>
      <c r="X171" s="1"/>
      <c r="Y171" s="1"/>
      <c r="Z171" s="1"/>
      <c r="AA171" s="1"/>
    </row>
    <row r="172" spans="1:27" s="2" customFormat="1" ht="20.100000000000001" customHeight="1" x14ac:dyDescent="0.25">
      <c r="A172" s="1"/>
      <c r="B172" s="60"/>
      <c r="C172" s="14"/>
      <c r="D172" s="14"/>
      <c r="E172" s="43"/>
      <c r="F172" s="65"/>
      <c r="G172" s="14"/>
      <c r="H172" s="14"/>
      <c r="I172" s="9"/>
      <c r="J172" s="58"/>
      <c r="K172" s="35"/>
      <c r="L172" s="14"/>
      <c r="M172" s="4"/>
      <c r="N172" s="9"/>
      <c r="O172" s="14"/>
      <c r="P172" s="27"/>
      <c r="Q172" s="12"/>
      <c r="R172" s="31"/>
      <c r="S172" s="9"/>
      <c r="T172" s="60"/>
      <c r="U172" s="5"/>
      <c r="V172" s="1"/>
      <c r="W172" s="1"/>
      <c r="X172" s="1"/>
      <c r="Y172" s="1"/>
      <c r="Z172" s="1"/>
      <c r="AA172" s="1"/>
    </row>
    <row r="173" spans="1:27" s="2" customFormat="1" ht="20.100000000000001" customHeight="1" x14ac:dyDescent="0.25">
      <c r="A173" s="1"/>
      <c r="B173" s="60"/>
      <c r="C173" s="14"/>
      <c r="D173" s="14"/>
      <c r="E173" s="43"/>
      <c r="F173" s="65"/>
      <c r="G173" s="14"/>
      <c r="H173" s="14"/>
      <c r="I173" s="9"/>
      <c r="J173" s="58"/>
      <c r="K173" s="35"/>
      <c r="L173" s="14"/>
      <c r="M173" s="4"/>
      <c r="N173" s="9"/>
      <c r="O173" s="14"/>
      <c r="P173" s="27"/>
      <c r="Q173" s="12"/>
      <c r="R173" s="31"/>
      <c r="S173" s="9"/>
      <c r="T173" s="60"/>
      <c r="U173" s="5"/>
      <c r="V173" s="1"/>
      <c r="W173" s="1"/>
      <c r="X173" s="1"/>
      <c r="Y173" s="1"/>
      <c r="Z173" s="1"/>
      <c r="AA173" s="1"/>
    </row>
    <row r="174" spans="1:27" s="2" customFormat="1" ht="20.100000000000001" customHeight="1" x14ac:dyDescent="0.25">
      <c r="A174" s="1"/>
      <c r="B174" s="60"/>
      <c r="C174" s="14"/>
      <c r="D174" s="14"/>
      <c r="E174" s="43"/>
      <c r="F174" s="65"/>
      <c r="G174" s="14"/>
      <c r="H174" s="14"/>
      <c r="I174" s="9"/>
      <c r="J174" s="58"/>
      <c r="K174" s="35"/>
      <c r="L174" s="14"/>
      <c r="M174" s="4"/>
      <c r="N174" s="9"/>
      <c r="O174" s="14"/>
      <c r="P174" s="27"/>
      <c r="Q174" s="12"/>
      <c r="R174" s="31"/>
      <c r="S174" s="9"/>
      <c r="T174" s="60"/>
      <c r="U174" s="5"/>
      <c r="V174" s="1"/>
      <c r="W174" s="1"/>
      <c r="X174" s="1"/>
      <c r="Y174" s="1"/>
      <c r="Z174" s="1"/>
      <c r="AA174" s="1"/>
    </row>
    <row r="175" spans="1:27" s="2" customFormat="1" ht="20.100000000000001" customHeight="1" x14ac:dyDescent="0.25">
      <c r="A175" s="1"/>
      <c r="B175" s="60"/>
      <c r="C175" s="14"/>
      <c r="D175" s="14"/>
      <c r="E175" s="43"/>
      <c r="F175" s="65"/>
      <c r="G175" s="14"/>
      <c r="H175" s="14"/>
      <c r="I175" s="9"/>
      <c r="J175" s="58"/>
      <c r="K175" s="35"/>
      <c r="L175" s="14"/>
      <c r="M175" s="4"/>
      <c r="N175" s="9"/>
      <c r="O175" s="14"/>
      <c r="P175" s="27"/>
      <c r="Q175" s="12"/>
      <c r="R175" s="31"/>
      <c r="S175" s="9"/>
      <c r="T175" s="60"/>
      <c r="U175" s="5"/>
      <c r="V175" s="1"/>
      <c r="W175" s="1"/>
      <c r="X175" s="1"/>
      <c r="Y175" s="1"/>
      <c r="Z175" s="1"/>
      <c r="AA175" s="1"/>
    </row>
    <row r="176" spans="1:27" s="2" customFormat="1" ht="20.100000000000001" customHeight="1" x14ac:dyDescent="0.25">
      <c r="A176" s="1"/>
      <c r="B176" s="60"/>
      <c r="C176" s="14"/>
      <c r="D176" s="14"/>
      <c r="E176" s="43"/>
      <c r="F176" s="65"/>
      <c r="G176" s="14"/>
      <c r="H176" s="14"/>
      <c r="I176" s="9"/>
      <c r="J176" s="58"/>
      <c r="K176" s="35"/>
      <c r="L176" s="14"/>
      <c r="M176" s="4"/>
      <c r="N176" s="9"/>
      <c r="O176" s="14"/>
      <c r="P176" s="27"/>
      <c r="Q176" s="12"/>
      <c r="R176" s="31"/>
      <c r="S176" s="9"/>
      <c r="T176" s="60"/>
      <c r="U176" s="5"/>
      <c r="V176" s="1"/>
      <c r="W176" s="1"/>
      <c r="X176" s="1"/>
      <c r="Y176" s="1"/>
      <c r="Z176" s="1"/>
      <c r="AA176" s="1"/>
    </row>
    <row r="177" spans="1:27" s="2" customFormat="1" ht="20.100000000000001" customHeight="1" x14ac:dyDescent="0.25">
      <c r="A177" s="1"/>
      <c r="B177" s="60"/>
      <c r="C177" s="14"/>
      <c r="D177" s="14"/>
      <c r="E177" s="43"/>
      <c r="F177" s="65"/>
      <c r="G177" s="14"/>
      <c r="H177" s="14"/>
      <c r="I177" s="9"/>
      <c r="J177" s="58"/>
      <c r="K177" s="35"/>
      <c r="L177" s="14"/>
      <c r="M177" s="4"/>
      <c r="N177" s="9"/>
      <c r="O177" s="14"/>
      <c r="P177" s="27"/>
      <c r="Q177" s="12"/>
      <c r="R177" s="31"/>
      <c r="S177" s="9"/>
      <c r="T177" s="60"/>
      <c r="U177" s="5"/>
      <c r="V177" s="1"/>
      <c r="W177" s="1"/>
      <c r="X177" s="1"/>
      <c r="Y177" s="1"/>
      <c r="Z177" s="1"/>
      <c r="AA177" s="1"/>
    </row>
    <row r="178" spans="1:27" s="2" customFormat="1" ht="20.100000000000001" customHeight="1" x14ac:dyDescent="0.25">
      <c r="A178" s="1"/>
      <c r="B178" s="60"/>
      <c r="C178" s="14"/>
      <c r="D178" s="14"/>
      <c r="E178" s="43"/>
      <c r="F178" s="65"/>
      <c r="G178" s="14"/>
      <c r="H178" s="14"/>
      <c r="I178" s="9"/>
      <c r="J178" s="58"/>
      <c r="K178" s="35"/>
      <c r="L178" s="14"/>
      <c r="M178" s="4"/>
      <c r="N178" s="9"/>
      <c r="O178" s="14"/>
      <c r="P178" s="27"/>
      <c r="Q178" s="12"/>
      <c r="R178" s="31"/>
      <c r="S178" s="9"/>
      <c r="T178" s="60"/>
      <c r="U178" s="5"/>
      <c r="V178" s="1"/>
      <c r="W178" s="1"/>
      <c r="X178" s="1"/>
      <c r="Y178" s="1"/>
      <c r="Z178" s="1"/>
      <c r="AA178" s="1"/>
    </row>
    <row r="179" spans="1:27" s="2" customFormat="1" ht="20.100000000000001" customHeight="1" x14ac:dyDescent="0.25">
      <c r="A179" s="1"/>
      <c r="B179" s="60"/>
      <c r="C179" s="14"/>
      <c r="D179" s="14"/>
      <c r="E179" s="43"/>
      <c r="F179" s="65"/>
      <c r="G179" s="14"/>
      <c r="H179" s="14"/>
      <c r="I179" s="9"/>
      <c r="J179" s="58"/>
      <c r="K179" s="35"/>
      <c r="L179" s="14"/>
      <c r="M179" s="4"/>
      <c r="N179" s="9"/>
      <c r="O179" s="14"/>
      <c r="P179" s="27"/>
      <c r="Q179" s="12"/>
      <c r="R179" s="31"/>
      <c r="S179" s="9"/>
      <c r="T179" s="60"/>
      <c r="U179" s="5"/>
      <c r="V179" s="1"/>
      <c r="W179" s="1"/>
      <c r="X179" s="1"/>
      <c r="Y179" s="1"/>
      <c r="Z179" s="1"/>
      <c r="AA179" s="1"/>
    </row>
    <row r="180" spans="1:27" s="2" customFormat="1" ht="20.100000000000001" customHeight="1" x14ac:dyDescent="0.25">
      <c r="A180" s="1"/>
      <c r="B180" s="60"/>
      <c r="C180" s="14"/>
      <c r="D180" s="14"/>
      <c r="E180" s="43"/>
      <c r="F180" s="65"/>
      <c r="G180" s="14"/>
      <c r="H180" s="14"/>
      <c r="I180" s="9"/>
      <c r="J180" s="58"/>
      <c r="K180" s="35"/>
      <c r="L180" s="14"/>
      <c r="M180" s="4"/>
      <c r="N180" s="9"/>
      <c r="O180" s="14"/>
      <c r="P180" s="27"/>
      <c r="Q180" s="12"/>
      <c r="R180" s="31"/>
      <c r="S180" s="9"/>
      <c r="T180" s="60"/>
      <c r="U180" s="5"/>
      <c r="V180" s="1"/>
      <c r="W180" s="1"/>
      <c r="X180" s="1"/>
      <c r="Y180" s="1"/>
      <c r="Z180" s="1"/>
      <c r="AA180" s="1"/>
    </row>
    <row r="181" spans="1:27" s="2" customFormat="1" ht="20.100000000000001" customHeight="1" x14ac:dyDescent="0.25">
      <c r="A181" s="1"/>
      <c r="B181" s="60"/>
      <c r="C181" s="14"/>
      <c r="D181" s="14"/>
      <c r="E181" s="43"/>
      <c r="F181" s="65"/>
      <c r="G181" s="14"/>
      <c r="H181" s="14"/>
      <c r="I181" s="9"/>
      <c r="J181" s="58"/>
      <c r="K181" s="35"/>
      <c r="L181" s="14"/>
      <c r="M181" s="4"/>
      <c r="N181" s="9"/>
      <c r="O181" s="14"/>
      <c r="P181" s="27"/>
      <c r="Q181" s="12"/>
      <c r="R181" s="31"/>
      <c r="S181" s="9"/>
      <c r="T181" s="60"/>
      <c r="U181" s="5"/>
      <c r="V181" s="1"/>
      <c r="W181" s="1"/>
      <c r="X181" s="1"/>
      <c r="Y181" s="1"/>
      <c r="Z181" s="1"/>
      <c r="AA181" s="1"/>
    </row>
    <row r="182" spans="1:27" s="2" customFormat="1" ht="20.100000000000001" customHeight="1" x14ac:dyDescent="0.25">
      <c r="A182" s="1"/>
      <c r="B182" s="60"/>
      <c r="C182" s="14"/>
      <c r="D182" s="14"/>
      <c r="E182" s="43"/>
      <c r="F182" s="65"/>
      <c r="G182" s="14"/>
      <c r="H182" s="14"/>
      <c r="I182" s="9"/>
      <c r="J182" s="58"/>
      <c r="K182" s="35"/>
      <c r="L182" s="14"/>
      <c r="M182" s="4"/>
      <c r="N182" s="9"/>
      <c r="O182" s="14"/>
      <c r="P182" s="27"/>
      <c r="Q182" s="12"/>
      <c r="R182" s="31"/>
      <c r="S182" s="9"/>
      <c r="T182" s="60"/>
      <c r="U182" s="5"/>
      <c r="V182" s="1"/>
      <c r="W182" s="1"/>
      <c r="X182" s="1"/>
      <c r="Y182" s="1"/>
      <c r="Z182" s="1"/>
      <c r="AA182" s="1"/>
    </row>
    <row r="183" spans="1:27" s="2" customFormat="1" ht="20.100000000000001" customHeight="1" x14ac:dyDescent="0.25">
      <c r="A183" s="1"/>
      <c r="B183" s="60"/>
      <c r="C183" s="14"/>
      <c r="D183" s="14"/>
      <c r="E183" s="43"/>
      <c r="F183" s="65"/>
      <c r="G183" s="14"/>
      <c r="H183" s="14"/>
      <c r="I183" s="9"/>
      <c r="J183" s="58"/>
      <c r="K183" s="35"/>
      <c r="L183" s="14"/>
      <c r="M183" s="4"/>
      <c r="N183" s="9"/>
      <c r="O183" s="14"/>
      <c r="P183" s="27"/>
      <c r="Q183" s="12"/>
      <c r="R183" s="31"/>
      <c r="S183" s="9"/>
      <c r="T183" s="60"/>
      <c r="U183" s="5"/>
      <c r="V183" s="1"/>
      <c r="W183" s="1"/>
      <c r="X183" s="1"/>
      <c r="Y183" s="1"/>
      <c r="Z183" s="1"/>
      <c r="AA183" s="1"/>
    </row>
    <row r="184" spans="1:27" s="2" customFormat="1" ht="20.100000000000001" customHeight="1" x14ac:dyDescent="0.25">
      <c r="A184" s="1"/>
      <c r="B184" s="60"/>
      <c r="C184" s="14"/>
      <c r="D184" s="14"/>
      <c r="E184" s="43"/>
      <c r="F184" s="65"/>
      <c r="G184" s="14"/>
      <c r="H184" s="14"/>
      <c r="I184" s="9"/>
      <c r="J184" s="58"/>
      <c r="K184" s="35"/>
      <c r="L184" s="14"/>
      <c r="M184" s="4"/>
      <c r="N184" s="9"/>
      <c r="O184" s="14"/>
      <c r="P184" s="27"/>
      <c r="Q184" s="12"/>
      <c r="R184" s="31"/>
      <c r="S184" s="9"/>
      <c r="T184" s="60"/>
      <c r="U184" s="5"/>
      <c r="V184" s="1"/>
      <c r="W184" s="1"/>
      <c r="X184" s="1"/>
      <c r="Y184" s="1"/>
      <c r="Z184" s="1"/>
      <c r="AA184" s="1"/>
    </row>
    <row r="185" spans="1:27" s="2" customFormat="1" ht="20.100000000000001" customHeight="1" x14ac:dyDescent="0.25">
      <c r="A185" s="1"/>
      <c r="B185" s="60"/>
      <c r="C185" s="14"/>
      <c r="D185" s="14"/>
      <c r="E185" s="43"/>
      <c r="F185" s="65"/>
      <c r="G185" s="14"/>
      <c r="H185" s="14"/>
      <c r="I185" s="9"/>
      <c r="J185" s="58"/>
      <c r="K185" s="35"/>
      <c r="L185" s="14"/>
      <c r="M185" s="4"/>
      <c r="N185" s="9"/>
      <c r="O185" s="14"/>
      <c r="P185" s="27"/>
      <c r="Q185" s="12"/>
      <c r="R185" s="31"/>
      <c r="S185" s="12"/>
      <c r="T185" s="60"/>
      <c r="U185" s="13"/>
      <c r="V185" s="6"/>
      <c r="W185" s="1"/>
      <c r="X185" s="1"/>
      <c r="Y185" s="1"/>
      <c r="Z185" s="1"/>
      <c r="AA185" s="1"/>
    </row>
    <row r="186" spans="1:27" s="2" customFormat="1" ht="20.100000000000001" customHeight="1" x14ac:dyDescent="0.25">
      <c r="A186" s="1"/>
      <c r="B186" s="60"/>
      <c r="C186" s="14"/>
      <c r="D186" s="14"/>
      <c r="E186" s="43"/>
      <c r="F186" s="65"/>
      <c r="G186" s="14"/>
      <c r="H186" s="14"/>
      <c r="I186" s="9"/>
      <c r="J186" s="58"/>
      <c r="K186" s="35"/>
      <c r="L186" s="14"/>
      <c r="M186" s="4"/>
      <c r="N186" s="9"/>
      <c r="O186" s="14"/>
      <c r="P186" s="27"/>
      <c r="Q186" s="12"/>
      <c r="R186" s="31"/>
      <c r="S186" s="12"/>
      <c r="T186" s="60"/>
      <c r="U186" s="13"/>
      <c r="V186" s="6"/>
      <c r="W186" s="6"/>
      <c r="X186" s="6"/>
      <c r="Y186" s="1"/>
      <c r="Z186" s="1"/>
      <c r="AA186" s="1"/>
    </row>
    <row r="187" spans="1:27" s="2" customFormat="1" ht="20.100000000000001" customHeight="1" x14ac:dyDescent="0.25">
      <c r="A187" s="1"/>
      <c r="B187" s="60"/>
      <c r="C187" s="14"/>
      <c r="D187" s="14"/>
      <c r="E187" s="43"/>
      <c r="F187" s="65"/>
      <c r="G187" s="14"/>
      <c r="H187" s="14"/>
      <c r="I187" s="9"/>
      <c r="J187" s="58"/>
      <c r="K187" s="35"/>
      <c r="L187" s="14"/>
      <c r="M187" s="4"/>
      <c r="N187" s="9"/>
      <c r="O187" s="14"/>
      <c r="P187" s="27"/>
      <c r="Q187" s="12"/>
      <c r="R187" s="31"/>
      <c r="S187" s="9"/>
      <c r="T187" s="60"/>
      <c r="U187" s="5"/>
      <c r="V187" s="1"/>
      <c r="W187" s="6"/>
      <c r="X187" s="6"/>
      <c r="Y187" s="1"/>
      <c r="Z187" s="1"/>
      <c r="AA187" s="1"/>
    </row>
    <row r="188" spans="1:27" s="2" customFormat="1" ht="20.100000000000001" customHeight="1" x14ac:dyDescent="0.25">
      <c r="A188" s="1"/>
      <c r="B188" s="60"/>
      <c r="C188" s="14"/>
      <c r="D188" s="14"/>
      <c r="E188" s="43"/>
      <c r="F188" s="65"/>
      <c r="G188" s="14"/>
      <c r="H188" s="14"/>
      <c r="I188" s="9"/>
      <c r="J188" s="58"/>
      <c r="K188" s="35"/>
      <c r="L188" s="14"/>
      <c r="M188" s="4"/>
      <c r="N188" s="9"/>
      <c r="O188" s="14"/>
      <c r="P188" s="27"/>
      <c r="Q188" s="12"/>
      <c r="R188" s="31"/>
      <c r="S188" s="9"/>
      <c r="T188" s="60"/>
      <c r="U188" s="5"/>
      <c r="V188" s="1"/>
      <c r="W188" s="1"/>
      <c r="X188" s="1"/>
      <c r="Y188" s="1"/>
      <c r="Z188" s="1"/>
      <c r="AA188" s="1"/>
    </row>
    <row r="189" spans="1:27" s="2" customFormat="1" ht="20.100000000000001" customHeight="1" x14ac:dyDescent="0.25">
      <c r="A189" s="1"/>
      <c r="B189" s="60"/>
      <c r="C189" s="14"/>
      <c r="D189" s="14"/>
      <c r="E189" s="43"/>
      <c r="F189" s="65"/>
      <c r="G189" s="14"/>
      <c r="H189" s="14"/>
      <c r="I189" s="9"/>
      <c r="J189" s="58"/>
      <c r="K189" s="35"/>
      <c r="L189" s="14"/>
      <c r="M189" s="4"/>
      <c r="N189" s="9"/>
      <c r="O189" s="14"/>
      <c r="P189" s="27"/>
      <c r="Q189" s="12"/>
      <c r="R189" s="31"/>
      <c r="S189" s="9"/>
      <c r="T189" s="60"/>
      <c r="U189" s="5"/>
      <c r="V189" s="1"/>
      <c r="W189" s="1"/>
      <c r="X189" s="1"/>
      <c r="Y189" s="1"/>
      <c r="Z189" s="1"/>
      <c r="AA189" s="1"/>
    </row>
    <row r="190" spans="1:27" s="2" customFormat="1" ht="20.100000000000001" customHeight="1" x14ac:dyDescent="0.25">
      <c r="A190" s="1"/>
      <c r="B190" s="60"/>
      <c r="C190" s="14"/>
      <c r="D190" s="14"/>
      <c r="E190" s="43"/>
      <c r="F190" s="65"/>
      <c r="G190" s="14"/>
      <c r="H190" s="14"/>
      <c r="I190" s="9"/>
      <c r="J190" s="58"/>
      <c r="K190" s="35"/>
      <c r="L190" s="14"/>
      <c r="M190" s="4"/>
      <c r="N190" s="9"/>
      <c r="O190" s="14"/>
      <c r="P190" s="27"/>
      <c r="Q190" s="12"/>
      <c r="R190" s="31"/>
      <c r="S190" s="9"/>
      <c r="T190" s="60"/>
      <c r="U190" s="5"/>
      <c r="V190" s="1"/>
      <c r="W190" s="1"/>
      <c r="X190" s="1"/>
      <c r="Y190" s="1"/>
      <c r="Z190" s="1"/>
      <c r="AA190" s="1"/>
    </row>
    <row r="191" spans="1:27" s="2" customFormat="1" ht="20.100000000000001" customHeight="1" x14ac:dyDescent="0.25">
      <c r="A191" s="1"/>
      <c r="B191" s="60"/>
      <c r="C191" s="14"/>
      <c r="D191" s="14"/>
      <c r="E191" s="43"/>
      <c r="F191" s="65"/>
      <c r="G191" s="14"/>
      <c r="H191" s="14"/>
      <c r="I191" s="9"/>
      <c r="J191" s="58"/>
      <c r="K191" s="35"/>
      <c r="L191" s="14"/>
      <c r="M191" s="4"/>
      <c r="N191" s="9"/>
      <c r="O191" s="14"/>
      <c r="P191" s="27"/>
      <c r="Q191" s="12"/>
      <c r="R191" s="31"/>
      <c r="S191" s="9"/>
      <c r="T191" s="60"/>
      <c r="U191" s="5"/>
      <c r="V191" s="1"/>
      <c r="W191" s="1"/>
      <c r="X191" s="1"/>
      <c r="Y191" s="1"/>
      <c r="Z191" s="1"/>
      <c r="AA191" s="1"/>
    </row>
    <row r="192" spans="1:27" s="2" customFormat="1" ht="20.100000000000001" customHeight="1" x14ac:dyDescent="0.25">
      <c r="A192" s="1"/>
      <c r="B192" s="60"/>
      <c r="C192" s="14"/>
      <c r="D192" s="14"/>
      <c r="E192" s="43"/>
      <c r="F192" s="65"/>
      <c r="G192" s="14"/>
      <c r="H192" s="14"/>
      <c r="I192" s="9"/>
      <c r="J192" s="58"/>
      <c r="K192" s="35"/>
      <c r="L192" s="14"/>
      <c r="M192" s="4"/>
      <c r="N192" s="9"/>
      <c r="O192" s="14"/>
      <c r="P192" s="27"/>
      <c r="Q192" s="12"/>
      <c r="R192" s="31"/>
      <c r="S192" s="9"/>
      <c r="T192" s="60"/>
      <c r="U192" s="5"/>
      <c r="V192" s="1"/>
      <c r="W192" s="1"/>
      <c r="X192" s="1"/>
      <c r="Y192" s="1"/>
      <c r="Z192" s="1"/>
      <c r="AA192" s="1"/>
    </row>
    <row r="193" spans="1:27" s="2" customFormat="1" ht="20.100000000000001" customHeight="1" x14ac:dyDescent="0.25">
      <c r="A193" s="1"/>
      <c r="B193" s="60"/>
      <c r="C193" s="14"/>
      <c r="D193" s="14"/>
      <c r="E193" s="43"/>
      <c r="F193" s="65"/>
      <c r="G193" s="14"/>
      <c r="H193" s="14"/>
      <c r="I193" s="9"/>
      <c r="J193" s="58"/>
      <c r="K193" s="35"/>
      <c r="L193" s="14"/>
      <c r="M193" s="4"/>
      <c r="N193" s="9"/>
      <c r="O193" s="14"/>
      <c r="P193" s="27"/>
      <c r="Q193" s="12"/>
      <c r="R193" s="31"/>
      <c r="S193" s="9"/>
      <c r="T193" s="60"/>
      <c r="U193" s="5"/>
      <c r="V193" s="1"/>
      <c r="W193" s="1"/>
      <c r="X193" s="1"/>
      <c r="Y193" s="1"/>
      <c r="Z193" s="1"/>
      <c r="AA193" s="1"/>
    </row>
    <row r="194" spans="1:27" s="2" customFormat="1" ht="20.100000000000001" customHeight="1" x14ac:dyDescent="0.25">
      <c r="A194" s="1"/>
      <c r="B194" s="60"/>
      <c r="C194" s="14"/>
      <c r="D194" s="14"/>
      <c r="E194" s="43"/>
      <c r="F194" s="65"/>
      <c r="G194" s="14"/>
      <c r="H194" s="14"/>
      <c r="I194" s="9"/>
      <c r="J194" s="58"/>
      <c r="K194" s="35"/>
      <c r="L194" s="14"/>
      <c r="M194" s="4"/>
      <c r="N194" s="9"/>
      <c r="O194" s="14"/>
      <c r="P194" s="27"/>
      <c r="Q194" s="12"/>
      <c r="R194" s="31"/>
      <c r="S194" s="9"/>
      <c r="T194" s="60"/>
      <c r="U194" s="5"/>
      <c r="V194" s="1"/>
      <c r="W194" s="1"/>
      <c r="X194" s="1"/>
      <c r="Y194" s="1"/>
      <c r="Z194" s="1"/>
      <c r="AA194" s="1"/>
    </row>
    <row r="195" spans="1:27" ht="20.100000000000001" customHeight="1" x14ac:dyDescent="0.25">
      <c r="E195" s="43"/>
      <c r="J195" s="58"/>
      <c r="P195" s="27"/>
      <c r="Q195" s="12"/>
      <c r="R195" s="31"/>
    </row>
    <row r="196" spans="1:27" ht="20.100000000000001" customHeight="1" x14ac:dyDescent="0.25">
      <c r="E196" s="43"/>
      <c r="J196" s="58"/>
      <c r="P196" s="27"/>
      <c r="Q196" s="12"/>
      <c r="R196" s="31"/>
    </row>
    <row r="197" spans="1:27" ht="20.100000000000001" customHeight="1" x14ac:dyDescent="0.25">
      <c r="E197" s="43"/>
      <c r="J197" s="58"/>
      <c r="P197" s="27"/>
      <c r="Q197" s="12"/>
      <c r="R197" s="31"/>
    </row>
    <row r="198" spans="1:27" ht="20.100000000000001" customHeight="1" x14ac:dyDescent="0.25">
      <c r="E198" s="43"/>
      <c r="J198" s="58"/>
      <c r="P198" s="27"/>
      <c r="Q198" s="12"/>
      <c r="R198" s="31"/>
    </row>
    <row r="199" spans="1:27" ht="20.100000000000001" customHeight="1" x14ac:dyDescent="0.25">
      <c r="E199" s="43"/>
      <c r="J199" s="58"/>
      <c r="P199" s="27"/>
      <c r="Q199" s="12"/>
      <c r="R199" s="31"/>
    </row>
    <row r="200" spans="1:27" ht="20.100000000000001" customHeight="1" x14ac:dyDescent="0.25">
      <c r="E200" s="43"/>
      <c r="J200" s="58"/>
      <c r="P200" s="27"/>
      <c r="Q200" s="12"/>
      <c r="R200" s="31"/>
    </row>
    <row r="201" spans="1:27" ht="20.100000000000001" customHeight="1" x14ac:dyDescent="0.25">
      <c r="E201" s="43"/>
      <c r="J201" s="58"/>
      <c r="P201" s="27"/>
      <c r="Q201" s="12"/>
      <c r="R201" s="31"/>
    </row>
    <row r="202" spans="1:27" ht="20.100000000000001" customHeight="1" x14ac:dyDescent="0.25">
      <c r="E202" s="43"/>
      <c r="J202" s="58"/>
      <c r="P202" s="27"/>
      <c r="Q202" s="12"/>
      <c r="R202" s="31"/>
    </row>
    <row r="203" spans="1:27" ht="20.100000000000001" customHeight="1" x14ac:dyDescent="0.25">
      <c r="E203" s="43"/>
      <c r="J203" s="58"/>
      <c r="P203" s="27"/>
      <c r="Q203" s="12"/>
      <c r="R203" s="31"/>
    </row>
    <row r="204" spans="1:27" ht="20.100000000000001" customHeight="1" x14ac:dyDescent="0.25">
      <c r="E204" s="43"/>
      <c r="J204" s="58"/>
      <c r="P204" s="27"/>
      <c r="Q204" s="12"/>
      <c r="R204" s="31"/>
    </row>
    <row r="205" spans="1:27" ht="20.100000000000001" customHeight="1" x14ac:dyDescent="0.25">
      <c r="E205" s="43"/>
      <c r="J205" s="58"/>
      <c r="P205" s="27"/>
      <c r="Q205" s="12"/>
      <c r="R205" s="31"/>
    </row>
    <row r="206" spans="1:27" ht="20.100000000000001" customHeight="1" x14ac:dyDescent="0.25">
      <c r="E206" s="43"/>
      <c r="J206" s="58"/>
      <c r="P206" s="27"/>
      <c r="Q206" s="12"/>
      <c r="R206" s="31"/>
    </row>
    <row r="207" spans="1:27" s="6" customFormat="1" ht="20.100000000000001" customHeight="1" x14ac:dyDescent="0.25">
      <c r="A207" s="1"/>
      <c r="B207" s="60"/>
      <c r="C207" s="14"/>
      <c r="D207" s="14"/>
      <c r="E207" s="43"/>
      <c r="F207" s="65"/>
      <c r="G207" s="14"/>
      <c r="H207" s="14"/>
      <c r="I207" s="9"/>
      <c r="J207" s="58"/>
      <c r="K207" s="35"/>
      <c r="L207" s="14"/>
      <c r="M207" s="4"/>
      <c r="N207" s="9"/>
      <c r="O207" s="14"/>
      <c r="P207" s="27"/>
      <c r="Q207" s="12"/>
      <c r="R207" s="31"/>
      <c r="S207" s="9"/>
      <c r="T207" s="60"/>
      <c r="U207" s="5"/>
      <c r="V207" s="1"/>
      <c r="W207" s="1"/>
      <c r="X207" s="1"/>
    </row>
    <row r="208" spans="1:27" s="6" customFormat="1" ht="20.100000000000001" customHeight="1" x14ac:dyDescent="0.25">
      <c r="A208" s="1"/>
      <c r="B208" s="60"/>
      <c r="C208" s="14"/>
      <c r="D208" s="14"/>
      <c r="E208" s="43"/>
      <c r="F208" s="65"/>
      <c r="G208" s="14"/>
      <c r="H208" s="14"/>
      <c r="I208" s="9"/>
      <c r="J208" s="58"/>
      <c r="K208" s="35"/>
      <c r="L208" s="14"/>
      <c r="M208" s="4"/>
      <c r="N208" s="9"/>
      <c r="O208" s="14"/>
      <c r="P208" s="27"/>
      <c r="Q208" s="12"/>
      <c r="R208" s="31"/>
      <c r="S208" s="9"/>
      <c r="T208" s="60"/>
      <c r="U208" s="5"/>
      <c r="V208" s="1"/>
      <c r="W208" s="1"/>
      <c r="X208" s="1"/>
    </row>
    <row r="209" spans="1:27" ht="20.100000000000001" customHeight="1" x14ac:dyDescent="0.25">
      <c r="E209" s="43"/>
      <c r="J209" s="58"/>
      <c r="P209" s="27"/>
      <c r="Q209" s="12"/>
      <c r="R209" s="31"/>
    </row>
    <row r="210" spans="1:27" ht="20.100000000000001" customHeight="1" x14ac:dyDescent="0.25">
      <c r="E210" s="43"/>
      <c r="J210" s="58"/>
      <c r="P210" s="27"/>
      <c r="Q210" s="12"/>
      <c r="R210" s="31"/>
    </row>
    <row r="211" spans="1:27" s="4" customFormat="1" ht="20.100000000000001" customHeight="1" x14ac:dyDescent="0.25">
      <c r="A211" s="1"/>
      <c r="B211" s="60"/>
      <c r="C211" s="14"/>
      <c r="D211" s="14"/>
      <c r="E211" s="43"/>
      <c r="F211" s="65"/>
      <c r="G211" s="14"/>
      <c r="H211" s="14"/>
      <c r="I211" s="9"/>
      <c r="J211" s="58"/>
      <c r="K211" s="35"/>
      <c r="L211" s="14"/>
      <c r="N211" s="9"/>
      <c r="O211" s="14"/>
      <c r="P211" s="27"/>
      <c r="Q211" s="12"/>
      <c r="R211" s="31"/>
      <c r="S211" s="9"/>
      <c r="T211" s="60"/>
      <c r="U211" s="5"/>
      <c r="V211" s="1"/>
      <c r="W211" s="1"/>
      <c r="X211" s="1"/>
      <c r="Y211" s="1"/>
      <c r="Z211" s="1"/>
      <c r="AA211" s="1"/>
    </row>
    <row r="212" spans="1:27" s="4" customFormat="1" ht="20.100000000000001" customHeight="1" x14ac:dyDescent="0.25">
      <c r="A212" s="1"/>
      <c r="B212" s="60"/>
      <c r="C212" s="14"/>
      <c r="D212" s="14"/>
      <c r="E212" s="43"/>
      <c r="F212" s="65"/>
      <c r="G212" s="14"/>
      <c r="H212" s="14"/>
      <c r="I212" s="9"/>
      <c r="J212" s="58"/>
      <c r="K212" s="35"/>
      <c r="L212" s="14"/>
      <c r="N212" s="9"/>
      <c r="O212" s="14"/>
      <c r="P212" s="27"/>
      <c r="Q212" s="12"/>
      <c r="R212" s="31"/>
      <c r="S212" s="9"/>
      <c r="T212" s="60"/>
      <c r="U212" s="5"/>
      <c r="V212" s="1"/>
      <c r="W212" s="1"/>
      <c r="X212" s="1"/>
      <c r="Y212" s="1"/>
      <c r="Z212" s="1"/>
      <c r="AA212" s="1"/>
    </row>
    <row r="213" spans="1:27" s="4" customFormat="1" ht="20.100000000000001" customHeight="1" x14ac:dyDescent="0.25">
      <c r="A213" s="1"/>
      <c r="B213" s="60"/>
      <c r="C213" s="14"/>
      <c r="D213" s="14"/>
      <c r="E213" s="43"/>
      <c r="F213" s="65"/>
      <c r="G213" s="14"/>
      <c r="H213" s="14"/>
      <c r="I213" s="9"/>
      <c r="J213" s="58"/>
      <c r="K213" s="35"/>
      <c r="L213" s="14"/>
      <c r="N213" s="9"/>
      <c r="O213" s="14"/>
      <c r="P213" s="27"/>
      <c r="Q213" s="12"/>
      <c r="R213" s="31"/>
      <c r="S213" s="9"/>
      <c r="T213" s="60"/>
      <c r="U213" s="5"/>
      <c r="V213" s="1"/>
      <c r="W213" s="1"/>
      <c r="X213" s="1"/>
      <c r="Y213" s="1"/>
      <c r="Z213" s="1"/>
      <c r="AA213" s="1"/>
    </row>
    <row r="214" spans="1:27" s="4" customFormat="1" ht="20.100000000000001" customHeight="1" x14ac:dyDescent="0.25">
      <c r="A214" s="1"/>
      <c r="B214" s="60"/>
      <c r="C214" s="14"/>
      <c r="D214" s="14"/>
      <c r="E214" s="43"/>
      <c r="F214" s="65"/>
      <c r="G214" s="14"/>
      <c r="H214" s="14"/>
      <c r="I214" s="9"/>
      <c r="J214" s="58"/>
      <c r="K214" s="35"/>
      <c r="L214" s="14"/>
      <c r="N214" s="9"/>
      <c r="O214" s="14"/>
      <c r="P214" s="27"/>
      <c r="Q214" s="12"/>
      <c r="R214" s="31"/>
      <c r="S214" s="9"/>
      <c r="T214" s="60"/>
      <c r="U214" s="5"/>
      <c r="V214" s="1"/>
      <c r="W214" s="1"/>
      <c r="X214" s="1"/>
      <c r="Y214" s="1"/>
      <c r="Z214" s="1"/>
      <c r="AA214" s="1"/>
    </row>
    <row r="215" spans="1:27" s="4" customFormat="1" ht="20.100000000000001" customHeight="1" x14ac:dyDescent="0.25">
      <c r="A215" s="1"/>
      <c r="B215" s="60"/>
      <c r="C215" s="14"/>
      <c r="D215" s="14"/>
      <c r="E215" s="43"/>
      <c r="F215" s="65"/>
      <c r="G215" s="14"/>
      <c r="H215" s="14"/>
      <c r="I215" s="9"/>
      <c r="J215" s="58"/>
      <c r="K215" s="35"/>
      <c r="L215" s="14"/>
      <c r="N215" s="9"/>
      <c r="O215" s="14"/>
      <c r="P215" s="27"/>
      <c r="Q215" s="12"/>
      <c r="R215" s="31"/>
      <c r="S215" s="9"/>
      <c r="T215" s="60"/>
      <c r="U215" s="5"/>
      <c r="V215" s="1"/>
      <c r="W215" s="1"/>
      <c r="X215" s="1"/>
      <c r="Y215" s="1"/>
      <c r="Z215" s="1"/>
      <c r="AA215" s="1"/>
    </row>
    <row r="216" spans="1:27" s="4" customFormat="1" ht="20.100000000000001" customHeight="1" x14ac:dyDescent="0.25">
      <c r="A216" s="1"/>
      <c r="B216" s="60"/>
      <c r="C216" s="14"/>
      <c r="D216" s="14"/>
      <c r="E216" s="43"/>
      <c r="F216" s="65"/>
      <c r="G216" s="14"/>
      <c r="H216" s="14"/>
      <c r="I216" s="9"/>
      <c r="J216" s="58"/>
      <c r="K216" s="35"/>
      <c r="L216" s="14"/>
      <c r="N216" s="9"/>
      <c r="O216" s="14"/>
      <c r="P216" s="27"/>
      <c r="Q216" s="12"/>
      <c r="R216" s="31"/>
      <c r="S216" s="9"/>
      <c r="T216" s="60"/>
      <c r="U216" s="5"/>
      <c r="V216" s="1"/>
      <c r="W216" s="1"/>
      <c r="X216" s="1"/>
      <c r="Y216" s="1"/>
      <c r="Z216" s="1"/>
      <c r="AA216" s="1"/>
    </row>
    <row r="217" spans="1:27" s="4" customFormat="1" ht="20.100000000000001" customHeight="1" x14ac:dyDescent="0.25">
      <c r="A217" s="1"/>
      <c r="B217" s="60"/>
      <c r="C217" s="14"/>
      <c r="D217" s="14"/>
      <c r="E217" s="43"/>
      <c r="F217" s="65"/>
      <c r="G217" s="14"/>
      <c r="H217" s="14"/>
      <c r="I217" s="9"/>
      <c r="J217" s="58"/>
      <c r="K217" s="35"/>
      <c r="L217" s="14"/>
      <c r="N217" s="9"/>
      <c r="O217" s="14"/>
      <c r="P217" s="27"/>
      <c r="Q217" s="12"/>
      <c r="R217" s="31"/>
      <c r="S217" s="9"/>
      <c r="T217" s="60"/>
      <c r="U217" s="5"/>
      <c r="V217" s="1"/>
      <c r="W217" s="1"/>
      <c r="X217" s="1"/>
      <c r="Y217" s="1"/>
      <c r="Z217" s="1"/>
      <c r="AA217" s="1"/>
    </row>
    <row r="218" spans="1:27" s="4" customFormat="1" ht="20.100000000000001" customHeight="1" x14ac:dyDescent="0.25">
      <c r="A218" s="1"/>
      <c r="B218" s="60"/>
      <c r="C218" s="14"/>
      <c r="D218" s="14"/>
      <c r="E218" s="43"/>
      <c r="F218" s="65"/>
      <c r="G218" s="14"/>
      <c r="H218" s="14"/>
      <c r="I218" s="9"/>
      <c r="J218" s="58"/>
      <c r="K218" s="35"/>
      <c r="L218" s="14"/>
      <c r="N218" s="9"/>
      <c r="O218" s="14"/>
      <c r="P218" s="27"/>
      <c r="Q218" s="12"/>
      <c r="R218" s="31"/>
      <c r="S218" s="9"/>
      <c r="T218" s="60"/>
      <c r="U218" s="5"/>
      <c r="V218" s="1"/>
      <c r="W218" s="1"/>
      <c r="X218" s="1"/>
      <c r="Y218" s="1"/>
      <c r="Z218" s="1"/>
      <c r="AA218" s="1"/>
    </row>
    <row r="219" spans="1:27" s="4" customFormat="1" ht="20.100000000000001" customHeight="1" x14ac:dyDescent="0.25">
      <c r="A219" s="1"/>
      <c r="B219" s="60"/>
      <c r="C219" s="14"/>
      <c r="D219" s="14"/>
      <c r="E219" s="43"/>
      <c r="F219" s="65"/>
      <c r="G219" s="14"/>
      <c r="H219" s="14"/>
      <c r="I219" s="9"/>
      <c r="J219" s="58"/>
      <c r="K219" s="35"/>
      <c r="L219" s="14"/>
      <c r="N219" s="9"/>
      <c r="O219" s="14"/>
      <c r="P219" s="27"/>
      <c r="Q219" s="12"/>
      <c r="R219" s="31"/>
      <c r="S219" s="9"/>
      <c r="T219" s="60"/>
      <c r="U219" s="5"/>
      <c r="V219" s="1"/>
      <c r="W219" s="1"/>
      <c r="X219" s="1"/>
      <c r="Y219" s="1"/>
      <c r="Z219" s="1"/>
      <c r="AA219" s="1"/>
    </row>
    <row r="220" spans="1:27" s="4" customFormat="1" ht="20.100000000000001" customHeight="1" x14ac:dyDescent="0.25">
      <c r="A220" s="1"/>
      <c r="B220" s="60"/>
      <c r="C220" s="14"/>
      <c r="D220" s="14"/>
      <c r="E220" s="43"/>
      <c r="F220" s="65"/>
      <c r="G220" s="14"/>
      <c r="H220" s="14"/>
      <c r="I220" s="9"/>
      <c r="J220" s="58"/>
      <c r="K220" s="35"/>
      <c r="L220" s="14"/>
      <c r="N220" s="9"/>
      <c r="O220" s="14"/>
      <c r="P220" s="27"/>
      <c r="Q220" s="12"/>
      <c r="R220" s="31"/>
      <c r="S220" s="9"/>
      <c r="T220" s="60"/>
      <c r="U220" s="5"/>
      <c r="V220" s="1"/>
      <c r="W220" s="1"/>
      <c r="X220" s="1"/>
      <c r="Y220" s="1"/>
      <c r="Z220" s="1"/>
      <c r="AA220" s="1"/>
    </row>
    <row r="221" spans="1:27" s="4" customFormat="1" ht="20.100000000000001" customHeight="1" x14ac:dyDescent="0.25">
      <c r="A221" s="1"/>
      <c r="B221" s="60"/>
      <c r="C221" s="14"/>
      <c r="D221" s="14"/>
      <c r="E221" s="43"/>
      <c r="F221" s="65"/>
      <c r="G221" s="14"/>
      <c r="H221" s="14"/>
      <c r="I221" s="9"/>
      <c r="J221" s="58"/>
      <c r="K221" s="35"/>
      <c r="L221" s="14"/>
      <c r="N221" s="9"/>
      <c r="O221" s="14"/>
      <c r="P221" s="27"/>
      <c r="Q221" s="12"/>
      <c r="R221" s="31"/>
      <c r="S221" s="9"/>
      <c r="T221" s="60"/>
      <c r="U221" s="5"/>
      <c r="V221" s="1"/>
      <c r="W221" s="1"/>
      <c r="X221" s="1"/>
      <c r="Y221" s="1"/>
      <c r="Z221" s="1"/>
      <c r="AA221" s="1"/>
    </row>
    <row r="222" spans="1:27" s="4" customFormat="1" ht="20.100000000000001" customHeight="1" x14ac:dyDescent="0.25">
      <c r="A222" s="1"/>
      <c r="B222" s="60"/>
      <c r="C222" s="14"/>
      <c r="D222" s="14"/>
      <c r="E222" s="43"/>
      <c r="F222" s="65"/>
      <c r="G222" s="14"/>
      <c r="H222" s="14"/>
      <c r="I222" s="9"/>
      <c r="J222" s="58"/>
      <c r="K222" s="35"/>
      <c r="L222" s="14"/>
      <c r="N222" s="9"/>
      <c r="O222" s="14"/>
      <c r="P222" s="27"/>
      <c r="Q222" s="12"/>
      <c r="R222" s="31"/>
      <c r="S222" s="9"/>
      <c r="T222" s="60"/>
      <c r="U222" s="5"/>
      <c r="V222" s="1"/>
      <c r="W222" s="1"/>
      <c r="X222" s="1"/>
      <c r="Y222" s="1"/>
      <c r="Z222" s="1"/>
      <c r="AA222" s="1"/>
    </row>
    <row r="223" spans="1:27" s="4" customFormat="1" ht="20.100000000000001" customHeight="1" x14ac:dyDescent="0.25">
      <c r="A223" s="1"/>
      <c r="B223" s="60"/>
      <c r="C223" s="14"/>
      <c r="D223" s="14"/>
      <c r="E223" s="43"/>
      <c r="F223" s="65"/>
      <c r="G223" s="14"/>
      <c r="H223" s="14"/>
      <c r="I223" s="9"/>
      <c r="J223" s="58"/>
      <c r="K223" s="35"/>
      <c r="L223" s="14"/>
      <c r="N223" s="9"/>
      <c r="O223" s="14"/>
      <c r="P223" s="27"/>
      <c r="Q223" s="12"/>
      <c r="R223" s="31"/>
      <c r="S223" s="9"/>
      <c r="T223" s="60"/>
      <c r="U223" s="5"/>
      <c r="V223" s="1"/>
      <c r="W223" s="1"/>
      <c r="X223" s="1"/>
      <c r="Y223" s="1"/>
      <c r="Z223" s="1"/>
      <c r="AA223" s="1"/>
    </row>
    <row r="224" spans="1:27" s="4" customFormat="1" ht="20.100000000000001" customHeight="1" x14ac:dyDescent="0.25">
      <c r="A224" s="1"/>
      <c r="B224" s="60"/>
      <c r="C224" s="14"/>
      <c r="D224" s="14"/>
      <c r="E224" s="43"/>
      <c r="F224" s="65"/>
      <c r="G224" s="14"/>
      <c r="H224" s="14"/>
      <c r="I224" s="9"/>
      <c r="J224" s="58"/>
      <c r="K224" s="35"/>
      <c r="L224" s="14"/>
      <c r="N224" s="9"/>
      <c r="O224" s="14"/>
      <c r="P224" s="27"/>
      <c r="Q224" s="12"/>
      <c r="R224" s="31"/>
      <c r="S224" s="9"/>
      <c r="T224" s="60"/>
      <c r="U224" s="5"/>
      <c r="V224" s="1"/>
      <c r="W224" s="1"/>
      <c r="X224" s="1"/>
      <c r="Y224" s="1"/>
      <c r="Z224" s="1"/>
      <c r="AA224" s="1"/>
    </row>
    <row r="225" spans="1:27" s="4" customFormat="1" ht="20.100000000000001" customHeight="1" x14ac:dyDescent="0.25">
      <c r="A225" s="1"/>
      <c r="B225" s="60"/>
      <c r="C225" s="14"/>
      <c r="D225" s="14"/>
      <c r="E225" s="43"/>
      <c r="F225" s="65"/>
      <c r="G225" s="14"/>
      <c r="H225" s="14"/>
      <c r="I225" s="9"/>
      <c r="J225" s="58"/>
      <c r="K225" s="35"/>
      <c r="L225" s="14"/>
      <c r="N225" s="9"/>
      <c r="O225" s="14"/>
      <c r="P225" s="27"/>
      <c r="Q225" s="12"/>
      <c r="R225" s="31"/>
      <c r="S225" s="9"/>
      <c r="T225" s="60"/>
      <c r="U225" s="5"/>
      <c r="V225" s="1"/>
      <c r="W225" s="1"/>
      <c r="X225" s="1"/>
      <c r="Y225" s="1"/>
      <c r="Z225" s="1"/>
      <c r="AA225" s="1"/>
    </row>
    <row r="226" spans="1:27" s="4" customFormat="1" ht="20.100000000000001" customHeight="1" x14ac:dyDescent="0.25">
      <c r="A226" s="1"/>
      <c r="B226" s="60"/>
      <c r="C226" s="14"/>
      <c r="D226" s="14"/>
      <c r="E226" s="43"/>
      <c r="F226" s="65"/>
      <c r="G226" s="14"/>
      <c r="H226" s="14"/>
      <c r="I226" s="9"/>
      <c r="J226" s="58"/>
      <c r="K226" s="35"/>
      <c r="L226" s="14"/>
      <c r="N226" s="9"/>
      <c r="O226" s="14"/>
      <c r="P226" s="27"/>
      <c r="Q226" s="12"/>
      <c r="R226" s="31"/>
      <c r="S226" s="9"/>
      <c r="T226" s="60"/>
      <c r="U226" s="5"/>
      <c r="V226" s="1"/>
      <c r="W226" s="1"/>
      <c r="X226" s="1"/>
      <c r="Y226" s="1"/>
      <c r="Z226" s="1"/>
      <c r="AA226" s="1"/>
    </row>
    <row r="227" spans="1:27" s="4" customFormat="1" ht="20.100000000000001" customHeight="1" x14ac:dyDescent="0.25">
      <c r="A227" s="1"/>
      <c r="B227" s="60"/>
      <c r="C227" s="14"/>
      <c r="D227" s="14"/>
      <c r="E227" s="43"/>
      <c r="F227" s="65"/>
      <c r="G227" s="14"/>
      <c r="H227" s="14"/>
      <c r="I227" s="9"/>
      <c r="J227" s="58"/>
      <c r="K227" s="35"/>
      <c r="L227" s="14"/>
      <c r="N227" s="9"/>
      <c r="O227" s="14"/>
      <c r="P227" s="27"/>
      <c r="Q227" s="12"/>
      <c r="R227" s="31"/>
      <c r="S227" s="9"/>
      <c r="T227" s="60"/>
      <c r="U227" s="5"/>
      <c r="V227" s="1"/>
      <c r="W227" s="1"/>
      <c r="X227" s="1"/>
      <c r="Y227" s="1"/>
      <c r="Z227" s="1"/>
      <c r="AA227" s="1"/>
    </row>
    <row r="228" spans="1:27" s="4" customFormat="1" ht="20.100000000000001" customHeight="1" x14ac:dyDescent="0.25">
      <c r="A228" s="1"/>
      <c r="B228" s="60"/>
      <c r="C228" s="14"/>
      <c r="D228" s="14"/>
      <c r="E228" s="43"/>
      <c r="F228" s="65"/>
      <c r="G228" s="14"/>
      <c r="H228" s="14"/>
      <c r="I228" s="9"/>
      <c r="J228" s="58"/>
      <c r="K228" s="35"/>
      <c r="L228" s="14"/>
      <c r="N228" s="9"/>
      <c r="O228" s="14"/>
      <c r="P228" s="27"/>
      <c r="Q228" s="12"/>
      <c r="R228" s="31"/>
      <c r="S228" s="9"/>
      <c r="T228" s="60"/>
      <c r="U228" s="5"/>
      <c r="V228" s="1"/>
      <c r="W228" s="1"/>
      <c r="X228" s="1"/>
      <c r="Y228" s="1"/>
      <c r="Z228" s="1"/>
      <c r="AA228" s="1"/>
    </row>
    <row r="229" spans="1:27" s="4" customFormat="1" ht="20.100000000000001" customHeight="1" x14ac:dyDescent="0.25">
      <c r="A229" s="1"/>
      <c r="B229" s="60"/>
      <c r="C229" s="14"/>
      <c r="D229" s="14"/>
      <c r="E229" s="43"/>
      <c r="F229" s="65"/>
      <c r="G229" s="14"/>
      <c r="H229" s="14"/>
      <c r="I229" s="9"/>
      <c r="J229" s="58"/>
      <c r="K229" s="35"/>
      <c r="L229" s="14"/>
      <c r="N229" s="9"/>
      <c r="O229" s="14"/>
      <c r="P229" s="27"/>
      <c r="Q229" s="12"/>
      <c r="R229" s="31"/>
      <c r="S229" s="9"/>
      <c r="T229" s="60"/>
      <c r="U229" s="5"/>
      <c r="V229" s="1"/>
      <c r="W229" s="1"/>
      <c r="X229" s="1"/>
      <c r="Y229" s="1"/>
      <c r="Z229" s="1"/>
      <c r="AA229" s="1"/>
    </row>
    <row r="230" spans="1:27" s="4" customFormat="1" ht="20.100000000000001" customHeight="1" x14ac:dyDescent="0.25">
      <c r="A230" s="1"/>
      <c r="B230" s="60"/>
      <c r="C230" s="14"/>
      <c r="D230" s="14"/>
      <c r="E230" s="43"/>
      <c r="F230" s="65"/>
      <c r="G230" s="14"/>
      <c r="H230" s="14"/>
      <c r="I230" s="9"/>
      <c r="J230" s="58"/>
      <c r="K230" s="35"/>
      <c r="L230" s="14"/>
      <c r="N230" s="9"/>
      <c r="O230" s="14"/>
      <c r="P230" s="27"/>
      <c r="Q230" s="12"/>
      <c r="R230" s="31"/>
      <c r="S230" s="9"/>
      <c r="T230" s="60"/>
      <c r="U230" s="5"/>
      <c r="V230" s="1"/>
      <c r="W230" s="1"/>
      <c r="X230" s="1"/>
      <c r="Y230" s="1"/>
      <c r="Z230" s="1"/>
      <c r="AA230" s="1"/>
    </row>
    <row r="231" spans="1:27" s="4" customFormat="1" ht="20.100000000000001" customHeight="1" x14ac:dyDescent="0.25">
      <c r="A231" s="1"/>
      <c r="B231" s="60"/>
      <c r="C231" s="14"/>
      <c r="D231" s="14"/>
      <c r="E231" s="43"/>
      <c r="F231" s="65"/>
      <c r="G231" s="14"/>
      <c r="H231" s="14"/>
      <c r="I231" s="9"/>
      <c r="J231" s="58"/>
      <c r="K231" s="35"/>
      <c r="L231" s="14"/>
      <c r="N231" s="9"/>
      <c r="O231" s="14"/>
      <c r="P231" s="27"/>
      <c r="Q231" s="12"/>
      <c r="R231" s="31"/>
      <c r="S231" s="9"/>
      <c r="T231" s="60"/>
      <c r="U231" s="5"/>
      <c r="V231" s="1"/>
      <c r="W231" s="1"/>
      <c r="X231" s="1"/>
      <c r="Y231" s="1"/>
      <c r="Z231" s="1"/>
      <c r="AA231" s="1"/>
    </row>
    <row r="232" spans="1:27" s="4" customFormat="1" ht="20.100000000000001" customHeight="1" x14ac:dyDescent="0.25">
      <c r="A232" s="1"/>
      <c r="B232" s="60"/>
      <c r="C232" s="14"/>
      <c r="D232" s="14"/>
      <c r="E232" s="43"/>
      <c r="F232" s="65"/>
      <c r="G232" s="14"/>
      <c r="H232" s="14"/>
      <c r="I232" s="9"/>
      <c r="J232" s="58"/>
      <c r="K232" s="35"/>
      <c r="L232" s="14"/>
      <c r="N232" s="9"/>
      <c r="O232" s="14"/>
      <c r="P232" s="27"/>
      <c r="Q232" s="12"/>
      <c r="R232" s="31"/>
      <c r="S232" s="9"/>
      <c r="T232" s="60"/>
      <c r="U232" s="5"/>
      <c r="V232" s="1"/>
      <c r="W232" s="1"/>
      <c r="X232" s="1"/>
      <c r="Y232" s="1"/>
      <c r="Z232" s="1"/>
      <c r="AA232" s="1"/>
    </row>
    <row r="233" spans="1:27" s="4" customFormat="1" ht="20.100000000000001" customHeight="1" x14ac:dyDescent="0.25">
      <c r="A233" s="1"/>
      <c r="B233" s="60"/>
      <c r="C233" s="14"/>
      <c r="D233" s="14"/>
      <c r="E233" s="43"/>
      <c r="F233" s="65"/>
      <c r="G233" s="14"/>
      <c r="H233" s="14"/>
      <c r="I233" s="9"/>
      <c r="J233" s="58"/>
      <c r="K233" s="35"/>
      <c r="L233" s="14"/>
      <c r="N233" s="9"/>
      <c r="O233" s="14"/>
      <c r="P233" s="27"/>
      <c r="Q233" s="12"/>
      <c r="R233" s="31"/>
      <c r="S233" s="9"/>
      <c r="T233" s="60"/>
      <c r="U233" s="5"/>
      <c r="V233" s="1"/>
      <c r="W233" s="1"/>
      <c r="X233" s="1"/>
      <c r="Y233" s="1"/>
      <c r="Z233" s="1"/>
      <c r="AA233" s="1"/>
    </row>
    <row r="234" spans="1:27" s="4" customFormat="1" ht="20.100000000000001" customHeight="1" x14ac:dyDescent="0.25">
      <c r="A234" s="1"/>
      <c r="B234" s="60"/>
      <c r="C234" s="14"/>
      <c r="D234" s="14"/>
      <c r="E234" s="43"/>
      <c r="F234" s="65"/>
      <c r="G234" s="14"/>
      <c r="H234" s="14"/>
      <c r="I234" s="9"/>
      <c r="J234" s="58"/>
      <c r="K234" s="35"/>
      <c r="L234" s="14"/>
      <c r="N234" s="9"/>
      <c r="O234" s="14"/>
      <c r="P234" s="27"/>
      <c r="Q234" s="12"/>
      <c r="R234" s="31"/>
      <c r="S234" s="9"/>
      <c r="T234" s="60"/>
      <c r="U234" s="5"/>
      <c r="V234" s="1"/>
      <c r="W234" s="1"/>
      <c r="X234" s="1"/>
      <c r="Y234" s="1"/>
      <c r="Z234" s="1"/>
      <c r="AA234" s="1"/>
    </row>
    <row r="235" spans="1:27" s="4" customFormat="1" ht="20.100000000000001" customHeight="1" x14ac:dyDescent="0.25">
      <c r="A235" s="1"/>
      <c r="B235" s="60"/>
      <c r="C235" s="14"/>
      <c r="D235" s="14"/>
      <c r="E235" s="43"/>
      <c r="F235" s="65"/>
      <c r="G235" s="14"/>
      <c r="H235" s="14"/>
      <c r="I235" s="9"/>
      <c r="J235" s="58"/>
      <c r="K235" s="35"/>
      <c r="L235" s="14"/>
      <c r="N235" s="9"/>
      <c r="O235" s="14"/>
      <c r="P235" s="27"/>
      <c r="Q235" s="12"/>
      <c r="R235" s="31"/>
      <c r="S235" s="9"/>
      <c r="T235" s="60"/>
      <c r="U235" s="5"/>
      <c r="V235" s="1"/>
      <c r="W235" s="1"/>
      <c r="X235" s="1"/>
      <c r="Y235" s="1"/>
      <c r="Z235" s="1"/>
      <c r="AA235" s="1"/>
    </row>
    <row r="236" spans="1:27" s="4" customFormat="1" ht="20.100000000000001" customHeight="1" x14ac:dyDescent="0.25">
      <c r="A236" s="1"/>
      <c r="B236" s="60"/>
      <c r="C236" s="14"/>
      <c r="D236" s="14"/>
      <c r="E236" s="43"/>
      <c r="F236" s="65"/>
      <c r="G236" s="14"/>
      <c r="H236" s="14"/>
      <c r="I236" s="9"/>
      <c r="J236" s="58"/>
      <c r="K236" s="35"/>
      <c r="L236" s="14"/>
      <c r="N236" s="9"/>
      <c r="O236" s="14"/>
      <c r="P236" s="27"/>
      <c r="Q236" s="12"/>
      <c r="R236" s="31"/>
      <c r="S236" s="9"/>
      <c r="T236" s="60"/>
      <c r="U236" s="5"/>
      <c r="V236" s="1"/>
      <c r="W236" s="1"/>
      <c r="X236" s="1"/>
      <c r="Y236" s="1"/>
      <c r="Z236" s="1"/>
      <c r="AA236" s="1"/>
    </row>
    <row r="237" spans="1:27" s="4" customFormat="1" ht="20.100000000000001" customHeight="1" x14ac:dyDescent="0.25">
      <c r="A237" s="1"/>
      <c r="B237" s="60"/>
      <c r="C237" s="14"/>
      <c r="D237" s="14"/>
      <c r="E237" s="43"/>
      <c r="F237" s="65"/>
      <c r="G237" s="14"/>
      <c r="H237" s="14"/>
      <c r="I237" s="9"/>
      <c r="J237" s="58"/>
      <c r="K237" s="35"/>
      <c r="L237" s="14"/>
      <c r="N237" s="9"/>
      <c r="O237" s="14"/>
      <c r="P237" s="27"/>
      <c r="Q237" s="12"/>
      <c r="R237" s="31"/>
      <c r="S237" s="9"/>
      <c r="T237" s="60"/>
      <c r="U237" s="5"/>
      <c r="V237" s="1"/>
      <c r="W237" s="1"/>
      <c r="X237" s="1"/>
      <c r="Y237" s="1"/>
      <c r="Z237" s="1"/>
      <c r="AA237" s="1"/>
    </row>
    <row r="238" spans="1:27" s="4" customFormat="1" ht="20.100000000000001" customHeight="1" x14ac:dyDescent="0.25">
      <c r="A238" s="1"/>
      <c r="B238" s="60"/>
      <c r="C238" s="14"/>
      <c r="D238" s="14"/>
      <c r="E238" s="43"/>
      <c r="F238" s="65"/>
      <c r="G238" s="14"/>
      <c r="H238" s="14"/>
      <c r="I238" s="9"/>
      <c r="J238" s="58"/>
      <c r="K238" s="35"/>
      <c r="L238" s="14"/>
      <c r="N238" s="9"/>
      <c r="O238" s="14"/>
      <c r="P238" s="27"/>
      <c r="Q238" s="12"/>
      <c r="R238" s="31"/>
      <c r="S238" s="9"/>
      <c r="T238" s="60"/>
      <c r="U238" s="5"/>
      <c r="V238" s="1"/>
      <c r="W238" s="1"/>
      <c r="X238" s="1"/>
      <c r="Y238" s="1"/>
      <c r="Z238" s="1"/>
      <c r="AA238" s="1"/>
    </row>
    <row r="239" spans="1:27" s="4" customFormat="1" ht="20.100000000000001" customHeight="1" x14ac:dyDescent="0.25">
      <c r="A239" s="1"/>
      <c r="B239" s="60"/>
      <c r="C239" s="14"/>
      <c r="D239" s="14"/>
      <c r="E239" s="43"/>
      <c r="F239" s="65"/>
      <c r="G239" s="14"/>
      <c r="H239" s="14"/>
      <c r="I239" s="9"/>
      <c r="J239" s="60"/>
      <c r="K239" s="35"/>
      <c r="L239" s="14"/>
      <c r="N239" s="9"/>
      <c r="O239" s="14"/>
      <c r="P239" s="182"/>
      <c r="Q239" s="49"/>
      <c r="R239" s="48"/>
      <c r="S239" s="9"/>
      <c r="T239" s="60"/>
      <c r="U239" s="5"/>
      <c r="V239" s="1"/>
      <c r="W239" s="1"/>
      <c r="X239" s="1"/>
      <c r="Y239" s="1"/>
      <c r="Z239" s="1"/>
      <c r="AA239" s="1"/>
    </row>
    <row r="240" spans="1:27" s="4" customFormat="1" ht="20.100000000000001" customHeight="1" x14ac:dyDescent="0.25">
      <c r="A240" s="1"/>
      <c r="B240" s="60"/>
      <c r="C240" s="14"/>
      <c r="D240" s="14"/>
      <c r="E240" s="43"/>
      <c r="F240" s="65"/>
      <c r="G240" s="14"/>
      <c r="H240" s="14"/>
      <c r="I240" s="9"/>
      <c r="J240" s="60"/>
      <c r="K240" s="35"/>
      <c r="L240" s="14"/>
      <c r="N240" s="9"/>
      <c r="O240" s="14"/>
      <c r="P240" s="182"/>
      <c r="Q240" s="49"/>
      <c r="R240" s="48"/>
      <c r="S240" s="9"/>
      <c r="T240" s="60"/>
      <c r="U240" s="5"/>
      <c r="V240" s="1"/>
      <c r="W240" s="1"/>
      <c r="X240" s="1"/>
      <c r="Y240" s="1"/>
      <c r="Z240" s="1"/>
      <c r="AA240" s="1"/>
    </row>
    <row r="241" spans="1:27" s="4" customFormat="1" ht="20.100000000000001" customHeight="1" x14ac:dyDescent="0.25">
      <c r="A241" s="1"/>
      <c r="B241" s="60"/>
      <c r="C241" s="14"/>
      <c r="D241" s="14"/>
      <c r="E241" s="43"/>
      <c r="F241" s="65"/>
      <c r="G241" s="14"/>
      <c r="H241" s="14"/>
      <c r="I241" s="9"/>
      <c r="J241" s="60"/>
      <c r="K241" s="35"/>
      <c r="L241" s="14"/>
      <c r="N241" s="9"/>
      <c r="O241" s="14"/>
      <c r="P241" s="182"/>
      <c r="Q241" s="49"/>
      <c r="R241" s="48"/>
      <c r="S241" s="9"/>
      <c r="T241" s="60"/>
      <c r="U241" s="5"/>
      <c r="V241" s="1"/>
      <c r="W241" s="1"/>
      <c r="X241" s="1"/>
      <c r="Y241" s="1"/>
      <c r="Z241" s="1"/>
      <c r="AA241" s="1"/>
    </row>
    <row r="242" spans="1:27" s="4" customFormat="1" ht="20.100000000000001" customHeight="1" x14ac:dyDescent="0.25">
      <c r="A242" s="1"/>
      <c r="B242" s="60"/>
      <c r="C242" s="14"/>
      <c r="D242" s="14"/>
      <c r="E242" s="43"/>
      <c r="F242" s="65"/>
      <c r="G242" s="14"/>
      <c r="H242" s="14"/>
      <c r="I242" s="9"/>
      <c r="J242" s="60"/>
      <c r="K242" s="35"/>
      <c r="L242" s="14"/>
      <c r="N242" s="9"/>
      <c r="O242" s="14"/>
      <c r="P242" s="182"/>
      <c r="Q242" s="49"/>
      <c r="R242" s="48"/>
      <c r="S242" s="9"/>
      <c r="T242" s="60"/>
      <c r="U242" s="5"/>
      <c r="V242" s="1"/>
      <c r="W242" s="1"/>
      <c r="X242" s="1"/>
      <c r="Y242" s="1"/>
      <c r="Z242" s="1"/>
      <c r="AA242" s="1"/>
    </row>
    <row r="243" spans="1:27" s="4" customFormat="1" ht="20.100000000000001" customHeight="1" x14ac:dyDescent="0.25">
      <c r="A243" s="1"/>
      <c r="B243" s="60"/>
      <c r="C243" s="14"/>
      <c r="D243" s="14"/>
      <c r="E243" s="43"/>
      <c r="F243" s="65"/>
      <c r="G243" s="14"/>
      <c r="H243" s="14"/>
      <c r="I243" s="9"/>
      <c r="J243" s="60"/>
      <c r="K243" s="35"/>
      <c r="L243" s="14"/>
      <c r="N243" s="9"/>
      <c r="O243" s="14"/>
      <c r="P243" s="182"/>
      <c r="Q243" s="49"/>
      <c r="R243" s="48"/>
      <c r="S243" s="9"/>
      <c r="T243" s="60"/>
      <c r="U243" s="5"/>
      <c r="V243" s="1"/>
      <c r="W243" s="1"/>
      <c r="X243" s="1"/>
      <c r="Y243" s="1"/>
      <c r="Z243" s="1"/>
      <c r="AA243" s="1"/>
    </row>
    <row r="244" spans="1:27" s="4" customFormat="1" ht="20.100000000000001" customHeight="1" x14ac:dyDescent="0.25">
      <c r="A244" s="1"/>
      <c r="B244" s="60"/>
      <c r="C244" s="14"/>
      <c r="D244" s="14"/>
      <c r="E244" s="43"/>
      <c r="F244" s="65"/>
      <c r="G244" s="14"/>
      <c r="H244" s="14"/>
      <c r="I244" s="9"/>
      <c r="J244" s="60"/>
      <c r="K244" s="35"/>
      <c r="L244" s="14"/>
      <c r="N244" s="9"/>
      <c r="O244" s="14"/>
      <c r="P244" s="182"/>
      <c r="Q244" s="49"/>
      <c r="R244" s="48"/>
      <c r="S244" s="9"/>
      <c r="T244" s="60"/>
      <c r="U244" s="5"/>
      <c r="V244" s="1"/>
      <c r="W244" s="1"/>
      <c r="X244" s="1"/>
      <c r="Y244" s="1"/>
      <c r="Z244" s="1"/>
      <c r="AA244" s="1"/>
    </row>
    <row r="245" spans="1:27" s="4" customFormat="1" ht="20.100000000000001" customHeight="1" x14ac:dyDescent="0.25">
      <c r="A245" s="1"/>
      <c r="B245" s="60"/>
      <c r="C245" s="14"/>
      <c r="D245" s="14"/>
      <c r="E245" s="43"/>
      <c r="F245" s="65"/>
      <c r="G245" s="14"/>
      <c r="H245" s="14"/>
      <c r="I245" s="9"/>
      <c r="J245" s="60"/>
      <c r="K245" s="35"/>
      <c r="L245" s="14"/>
      <c r="N245" s="9"/>
      <c r="O245" s="14"/>
      <c r="P245" s="182"/>
      <c r="Q245" s="49"/>
      <c r="R245" s="48"/>
      <c r="S245" s="9"/>
      <c r="T245" s="60"/>
      <c r="U245" s="5"/>
      <c r="V245" s="1"/>
      <c r="W245" s="1"/>
      <c r="X245" s="1"/>
      <c r="Y245" s="1"/>
      <c r="Z245" s="1"/>
      <c r="AA245" s="1"/>
    </row>
    <row r="246" spans="1:27" s="4" customFormat="1" ht="20.100000000000001" customHeight="1" x14ac:dyDescent="0.25">
      <c r="A246" s="1"/>
      <c r="B246" s="60"/>
      <c r="C246" s="14"/>
      <c r="D246" s="14"/>
      <c r="E246" s="43"/>
      <c r="F246" s="65"/>
      <c r="G246" s="14"/>
      <c r="H246" s="14"/>
      <c r="I246" s="9"/>
      <c r="J246" s="60"/>
      <c r="K246" s="35"/>
      <c r="L246" s="14"/>
      <c r="N246" s="9"/>
      <c r="O246" s="14"/>
      <c r="P246" s="182"/>
      <c r="Q246" s="49"/>
      <c r="R246" s="48"/>
      <c r="S246" s="9"/>
      <c r="T246" s="60"/>
      <c r="U246" s="5"/>
      <c r="V246" s="1"/>
      <c r="W246" s="1"/>
      <c r="X246" s="1"/>
      <c r="Y246" s="1"/>
      <c r="Z246" s="1"/>
      <c r="AA246" s="1"/>
    </row>
    <row r="247" spans="1:27" s="4" customFormat="1" ht="20.100000000000001" customHeight="1" x14ac:dyDescent="0.25">
      <c r="A247" s="1"/>
      <c r="B247" s="60"/>
      <c r="C247" s="14"/>
      <c r="D247" s="14"/>
      <c r="E247" s="43"/>
      <c r="F247" s="65"/>
      <c r="G247" s="14"/>
      <c r="H247" s="14"/>
      <c r="I247" s="9"/>
      <c r="J247" s="60"/>
      <c r="K247" s="35"/>
      <c r="L247" s="14"/>
      <c r="N247" s="9"/>
      <c r="O247" s="14"/>
      <c r="P247" s="182"/>
      <c r="Q247" s="49"/>
      <c r="R247" s="48"/>
      <c r="S247" s="9"/>
      <c r="T247" s="60"/>
      <c r="U247" s="5"/>
      <c r="V247" s="1"/>
      <c r="W247" s="1"/>
      <c r="X247" s="1"/>
      <c r="Y247" s="1"/>
      <c r="Z247" s="1"/>
      <c r="AA247" s="1"/>
    </row>
    <row r="248" spans="1:27" s="4" customFormat="1" ht="20.100000000000001" customHeight="1" x14ac:dyDescent="0.25">
      <c r="A248" s="1"/>
      <c r="B248" s="60"/>
      <c r="C248" s="14"/>
      <c r="D248" s="14"/>
      <c r="E248" s="43"/>
      <c r="F248" s="65"/>
      <c r="G248" s="14"/>
      <c r="H248" s="14"/>
      <c r="I248" s="9"/>
      <c r="J248" s="60"/>
      <c r="K248" s="35"/>
      <c r="L248" s="14"/>
      <c r="N248" s="9"/>
      <c r="O248" s="14"/>
      <c r="P248" s="182"/>
      <c r="Q248" s="49"/>
      <c r="R248" s="48"/>
      <c r="S248" s="9"/>
      <c r="T248" s="60"/>
      <c r="U248" s="5"/>
      <c r="V248" s="1"/>
      <c r="W248" s="1"/>
      <c r="X248" s="1"/>
      <c r="Y248" s="1"/>
      <c r="Z248" s="1"/>
      <c r="AA248" s="1"/>
    </row>
    <row r="249" spans="1:27" s="4" customFormat="1" ht="20.100000000000001" customHeight="1" x14ac:dyDescent="0.25">
      <c r="A249" s="1"/>
      <c r="B249" s="60"/>
      <c r="C249" s="14"/>
      <c r="D249" s="14"/>
      <c r="E249" s="43"/>
      <c r="F249" s="65"/>
      <c r="G249" s="14"/>
      <c r="H249" s="14"/>
      <c r="I249" s="9"/>
      <c r="J249" s="60"/>
      <c r="K249" s="35"/>
      <c r="L249" s="14"/>
      <c r="N249" s="9"/>
      <c r="O249" s="14"/>
      <c r="P249" s="182"/>
      <c r="Q249" s="49"/>
      <c r="R249" s="48"/>
      <c r="S249" s="9"/>
      <c r="T249" s="60"/>
      <c r="U249" s="5"/>
      <c r="V249" s="1"/>
      <c r="W249" s="1"/>
      <c r="X249" s="1"/>
      <c r="Y249" s="1"/>
      <c r="Z249" s="1"/>
      <c r="AA249" s="1"/>
    </row>
    <row r="250" spans="1:27" s="4" customFormat="1" ht="20.100000000000001" customHeight="1" x14ac:dyDescent="0.25">
      <c r="A250" s="1"/>
      <c r="B250" s="60"/>
      <c r="C250" s="14"/>
      <c r="D250" s="14"/>
      <c r="E250" s="43"/>
      <c r="F250" s="65"/>
      <c r="G250" s="14"/>
      <c r="H250" s="14"/>
      <c r="I250" s="9"/>
      <c r="J250" s="60"/>
      <c r="K250" s="35"/>
      <c r="L250" s="14"/>
      <c r="N250" s="9"/>
      <c r="O250" s="14"/>
      <c r="P250" s="182"/>
      <c r="Q250" s="49"/>
      <c r="R250" s="48"/>
      <c r="S250" s="9"/>
      <c r="T250" s="60"/>
      <c r="U250" s="5"/>
      <c r="V250" s="1"/>
      <c r="W250" s="1"/>
      <c r="X250" s="1"/>
      <c r="Y250" s="1"/>
      <c r="Z250" s="1"/>
      <c r="AA250" s="1"/>
    </row>
    <row r="251" spans="1:27" s="4" customFormat="1" ht="20.100000000000001" customHeight="1" x14ac:dyDescent="0.25">
      <c r="A251" s="1"/>
      <c r="B251" s="60"/>
      <c r="C251" s="14"/>
      <c r="D251" s="14"/>
      <c r="E251" s="43"/>
      <c r="F251" s="65"/>
      <c r="G251" s="14"/>
      <c r="H251" s="14"/>
      <c r="I251" s="9"/>
      <c r="J251" s="60"/>
      <c r="K251" s="35"/>
      <c r="L251" s="14"/>
      <c r="N251" s="9"/>
      <c r="O251" s="14"/>
      <c r="P251" s="182"/>
      <c r="Q251" s="49"/>
      <c r="R251" s="48"/>
      <c r="S251" s="9"/>
      <c r="T251" s="60"/>
      <c r="U251" s="5"/>
      <c r="V251" s="1"/>
      <c r="W251" s="1"/>
      <c r="X251" s="1"/>
      <c r="Y251" s="1"/>
      <c r="Z251" s="1"/>
      <c r="AA251" s="1"/>
    </row>
    <row r="252" spans="1:27" s="4" customFormat="1" ht="20.100000000000001" customHeight="1" x14ac:dyDescent="0.25">
      <c r="A252" s="1"/>
      <c r="B252" s="60"/>
      <c r="C252" s="14"/>
      <c r="D252" s="14"/>
      <c r="E252" s="43"/>
      <c r="F252" s="65"/>
      <c r="G252" s="14"/>
      <c r="H252" s="14"/>
      <c r="I252" s="9"/>
      <c r="J252" s="60"/>
      <c r="K252" s="35"/>
      <c r="L252" s="14"/>
      <c r="N252" s="9"/>
      <c r="O252" s="14"/>
      <c r="P252" s="182"/>
      <c r="Q252" s="49"/>
      <c r="R252" s="48"/>
      <c r="S252" s="9"/>
      <c r="T252" s="60"/>
      <c r="U252" s="5"/>
      <c r="V252" s="1"/>
      <c r="W252" s="1"/>
      <c r="X252" s="1"/>
      <c r="Y252" s="1"/>
      <c r="Z252" s="1"/>
      <c r="AA252" s="1"/>
    </row>
    <row r="253" spans="1:27" s="4" customFormat="1" ht="20.100000000000001" customHeight="1" x14ac:dyDescent="0.25">
      <c r="A253" s="1"/>
      <c r="B253" s="60"/>
      <c r="C253" s="14"/>
      <c r="D253" s="14"/>
      <c r="E253" s="43"/>
      <c r="F253" s="65"/>
      <c r="G253" s="14"/>
      <c r="H253" s="14"/>
      <c r="I253" s="9"/>
      <c r="J253" s="60"/>
      <c r="K253" s="35"/>
      <c r="L253" s="14"/>
      <c r="N253" s="9"/>
      <c r="O253" s="14"/>
      <c r="P253" s="182"/>
      <c r="Q253" s="49"/>
      <c r="R253" s="48"/>
      <c r="S253" s="9"/>
      <c r="T253" s="60"/>
      <c r="U253" s="5"/>
      <c r="V253" s="1"/>
      <c r="W253" s="1"/>
      <c r="X253" s="1"/>
      <c r="Y253" s="1"/>
      <c r="Z253" s="1"/>
      <c r="AA253" s="1"/>
    </row>
    <row r="254" spans="1:27" s="4" customFormat="1" ht="20.100000000000001" customHeight="1" x14ac:dyDescent="0.25">
      <c r="A254" s="1"/>
      <c r="B254" s="60"/>
      <c r="C254" s="14"/>
      <c r="D254" s="14"/>
      <c r="E254" s="43"/>
      <c r="F254" s="65"/>
      <c r="G254" s="14"/>
      <c r="H254" s="14"/>
      <c r="I254" s="9"/>
      <c r="J254" s="60"/>
      <c r="K254" s="35"/>
      <c r="L254" s="14"/>
      <c r="N254" s="9"/>
      <c r="O254" s="14"/>
      <c r="P254" s="182"/>
      <c r="Q254" s="49"/>
      <c r="R254" s="48"/>
      <c r="S254" s="9"/>
      <c r="T254" s="60"/>
      <c r="U254" s="5"/>
      <c r="V254" s="1"/>
      <c r="W254" s="1"/>
      <c r="X254" s="1"/>
      <c r="Y254" s="1"/>
      <c r="Z254" s="1"/>
      <c r="AA254" s="1"/>
    </row>
    <row r="255" spans="1:27" s="4" customFormat="1" ht="20.100000000000001" customHeight="1" x14ac:dyDescent="0.25">
      <c r="A255" s="1"/>
      <c r="B255" s="60"/>
      <c r="C255" s="14"/>
      <c r="D255" s="14"/>
      <c r="E255" s="43"/>
      <c r="F255" s="65"/>
      <c r="G255" s="14"/>
      <c r="H255" s="14"/>
      <c r="I255" s="9"/>
      <c r="J255" s="60"/>
      <c r="K255" s="35"/>
      <c r="L255" s="14"/>
      <c r="N255" s="9"/>
      <c r="O255" s="14"/>
      <c r="P255" s="182"/>
      <c r="Q255" s="49"/>
      <c r="R255" s="48"/>
      <c r="S255" s="9"/>
      <c r="T255" s="60"/>
      <c r="U255" s="5"/>
      <c r="V255" s="1"/>
      <c r="W255" s="1"/>
      <c r="X255" s="1"/>
      <c r="Y255" s="1"/>
      <c r="Z255" s="1"/>
      <c r="AA255" s="1"/>
    </row>
    <row r="256" spans="1:27" s="4" customFormat="1" ht="20.100000000000001" customHeight="1" x14ac:dyDescent="0.25">
      <c r="A256" s="1"/>
      <c r="B256" s="60"/>
      <c r="C256" s="14"/>
      <c r="D256" s="14"/>
      <c r="E256" s="43"/>
      <c r="F256" s="65"/>
      <c r="G256" s="14"/>
      <c r="H256" s="14"/>
      <c r="I256" s="9"/>
      <c r="J256" s="60"/>
      <c r="K256" s="35"/>
      <c r="L256" s="14"/>
      <c r="N256" s="9"/>
      <c r="O256" s="14"/>
      <c r="P256" s="182"/>
      <c r="Q256" s="49"/>
      <c r="R256" s="48"/>
      <c r="S256" s="9"/>
      <c r="T256" s="60"/>
      <c r="U256" s="5"/>
      <c r="V256" s="1"/>
      <c r="W256" s="1"/>
      <c r="X256" s="1"/>
      <c r="Y256" s="1"/>
      <c r="Z256" s="1"/>
      <c r="AA256" s="1"/>
    </row>
    <row r="257" spans="1:27" s="4" customFormat="1" ht="20.100000000000001" customHeight="1" x14ac:dyDescent="0.25">
      <c r="A257" s="1"/>
      <c r="B257" s="60"/>
      <c r="C257" s="14"/>
      <c r="D257" s="14"/>
      <c r="E257" s="43"/>
      <c r="F257" s="65"/>
      <c r="G257" s="14"/>
      <c r="H257" s="14"/>
      <c r="I257" s="9"/>
      <c r="J257" s="60"/>
      <c r="K257" s="35"/>
      <c r="L257" s="14"/>
      <c r="N257" s="9"/>
      <c r="O257" s="14"/>
      <c r="P257" s="182"/>
      <c r="Q257" s="49"/>
      <c r="R257" s="48"/>
      <c r="S257" s="9"/>
      <c r="T257" s="60"/>
      <c r="U257" s="5"/>
      <c r="V257" s="1"/>
      <c r="W257" s="1"/>
      <c r="X257" s="1"/>
      <c r="Y257" s="1"/>
      <c r="Z257" s="1"/>
      <c r="AA257" s="1"/>
    </row>
    <row r="258" spans="1:27" s="4" customFormat="1" ht="20.100000000000001" customHeight="1" x14ac:dyDescent="0.25">
      <c r="A258" s="1"/>
      <c r="B258" s="60"/>
      <c r="C258" s="14"/>
      <c r="D258" s="14"/>
      <c r="E258" s="43"/>
      <c r="F258" s="65"/>
      <c r="G258" s="14"/>
      <c r="H258" s="14"/>
      <c r="I258" s="9"/>
      <c r="J258" s="60"/>
      <c r="K258" s="35"/>
      <c r="L258" s="14"/>
      <c r="N258" s="9"/>
      <c r="O258" s="14"/>
      <c r="P258" s="182"/>
      <c r="Q258" s="49"/>
      <c r="R258" s="48"/>
      <c r="S258" s="9"/>
      <c r="T258" s="60"/>
      <c r="U258" s="5"/>
      <c r="V258" s="1"/>
      <c r="W258" s="1"/>
      <c r="X258" s="1"/>
      <c r="Y258" s="1"/>
      <c r="Z258" s="1"/>
      <c r="AA258" s="1"/>
    </row>
    <row r="259" spans="1:27" s="4" customFormat="1" ht="20.100000000000001" customHeight="1" x14ac:dyDescent="0.25">
      <c r="A259" s="1"/>
      <c r="B259" s="60"/>
      <c r="C259" s="14"/>
      <c r="D259" s="14"/>
      <c r="E259" s="43"/>
      <c r="F259" s="65"/>
      <c r="G259" s="14"/>
      <c r="H259" s="14"/>
      <c r="I259" s="9"/>
      <c r="J259" s="60"/>
      <c r="K259" s="35"/>
      <c r="L259" s="14"/>
      <c r="N259" s="9"/>
      <c r="O259" s="14"/>
      <c r="P259" s="182"/>
      <c r="Q259" s="49"/>
      <c r="R259" s="48"/>
      <c r="S259" s="9"/>
      <c r="T259" s="60"/>
      <c r="U259" s="5"/>
      <c r="V259" s="1"/>
      <c r="W259" s="1"/>
      <c r="X259" s="1"/>
      <c r="Y259" s="1"/>
      <c r="Z259" s="1"/>
      <c r="AA259" s="1"/>
    </row>
    <row r="260" spans="1:27" s="4" customFormat="1" ht="20.100000000000001" customHeight="1" x14ac:dyDescent="0.25">
      <c r="A260" s="1"/>
      <c r="B260" s="60"/>
      <c r="C260" s="14"/>
      <c r="D260" s="14"/>
      <c r="E260" s="43"/>
      <c r="F260" s="65"/>
      <c r="G260" s="14"/>
      <c r="H260" s="14"/>
      <c r="I260" s="9"/>
      <c r="J260" s="60"/>
      <c r="K260" s="35"/>
      <c r="L260" s="14"/>
      <c r="N260" s="9"/>
      <c r="O260" s="14"/>
      <c r="P260" s="182"/>
      <c r="Q260" s="49"/>
      <c r="R260" s="48"/>
      <c r="S260" s="9"/>
      <c r="T260" s="60"/>
      <c r="U260" s="5"/>
      <c r="V260" s="1"/>
      <c r="W260" s="1"/>
      <c r="X260" s="1"/>
      <c r="Y260" s="1"/>
      <c r="Z260" s="1"/>
      <c r="AA260" s="1"/>
    </row>
    <row r="261" spans="1:27" s="4" customFormat="1" ht="20.100000000000001" customHeight="1" x14ac:dyDescent="0.25">
      <c r="A261" s="1"/>
      <c r="B261" s="60"/>
      <c r="C261" s="14"/>
      <c r="D261" s="14"/>
      <c r="E261" s="43"/>
      <c r="F261" s="65"/>
      <c r="G261" s="14"/>
      <c r="H261" s="14"/>
      <c r="I261" s="9"/>
      <c r="J261" s="60"/>
      <c r="K261" s="35"/>
      <c r="L261" s="14"/>
      <c r="N261" s="9"/>
      <c r="O261" s="14"/>
      <c r="P261" s="182"/>
      <c r="Q261" s="49"/>
      <c r="R261" s="48"/>
      <c r="S261" s="9"/>
      <c r="T261" s="60"/>
      <c r="U261" s="5"/>
      <c r="V261" s="1"/>
      <c r="W261" s="1"/>
      <c r="X261" s="1"/>
      <c r="Y261" s="1"/>
      <c r="Z261" s="1"/>
      <c r="AA261" s="1"/>
    </row>
    <row r="262" spans="1:27" s="4" customFormat="1" ht="20.100000000000001" customHeight="1" x14ac:dyDescent="0.25">
      <c r="A262" s="1"/>
      <c r="B262" s="60"/>
      <c r="C262" s="14"/>
      <c r="D262" s="14"/>
      <c r="E262" s="43"/>
      <c r="F262" s="65"/>
      <c r="G262" s="14"/>
      <c r="H262" s="14"/>
      <c r="I262" s="9"/>
      <c r="J262" s="60"/>
      <c r="K262" s="35"/>
      <c r="L262" s="14"/>
      <c r="N262" s="9"/>
      <c r="O262" s="14"/>
      <c r="P262" s="182"/>
      <c r="Q262" s="49"/>
      <c r="R262" s="48"/>
      <c r="S262" s="9"/>
      <c r="T262" s="60"/>
      <c r="U262" s="5"/>
      <c r="V262" s="1"/>
      <c r="W262" s="1"/>
      <c r="X262" s="1"/>
      <c r="Y262" s="1"/>
      <c r="Z262" s="1"/>
      <c r="AA262" s="1"/>
    </row>
    <row r="263" spans="1:27" s="4" customFormat="1" ht="20.100000000000001" customHeight="1" x14ac:dyDescent="0.25">
      <c r="A263" s="1"/>
      <c r="B263" s="60"/>
      <c r="C263" s="14"/>
      <c r="D263" s="14"/>
      <c r="E263" s="43"/>
      <c r="F263" s="65"/>
      <c r="G263" s="14"/>
      <c r="H263" s="14"/>
      <c r="I263" s="9"/>
      <c r="J263" s="60"/>
      <c r="K263" s="35"/>
      <c r="L263" s="14"/>
      <c r="N263" s="9"/>
      <c r="O263" s="14"/>
      <c r="P263" s="182"/>
      <c r="Q263" s="49"/>
      <c r="R263" s="48"/>
      <c r="S263" s="9"/>
      <c r="T263" s="60"/>
      <c r="U263" s="5"/>
      <c r="V263" s="1"/>
      <c r="W263" s="1"/>
      <c r="X263" s="1"/>
      <c r="Y263" s="1"/>
      <c r="Z263" s="1"/>
      <c r="AA263" s="1"/>
    </row>
    <row r="264" spans="1:27" s="4" customFormat="1" ht="20.100000000000001" customHeight="1" x14ac:dyDescent="0.25">
      <c r="A264" s="1"/>
      <c r="B264" s="60"/>
      <c r="C264" s="14"/>
      <c r="D264" s="14"/>
      <c r="E264" s="43"/>
      <c r="F264" s="65"/>
      <c r="G264" s="14"/>
      <c r="H264" s="14"/>
      <c r="I264" s="9"/>
      <c r="J264" s="60"/>
      <c r="K264" s="35"/>
      <c r="L264" s="14"/>
      <c r="N264" s="9"/>
      <c r="O264" s="14"/>
      <c r="P264" s="182"/>
      <c r="Q264" s="49"/>
      <c r="R264" s="48"/>
      <c r="S264" s="9"/>
      <c r="T264" s="60"/>
      <c r="U264" s="5"/>
      <c r="V264" s="1"/>
      <c r="W264" s="1"/>
      <c r="X264" s="1"/>
      <c r="Y264" s="1"/>
      <c r="Z264" s="1"/>
      <c r="AA264" s="1"/>
    </row>
    <row r="265" spans="1:27" s="4" customFormat="1" ht="20.100000000000001" customHeight="1" x14ac:dyDescent="0.25">
      <c r="A265" s="1"/>
      <c r="B265" s="60"/>
      <c r="C265" s="14"/>
      <c r="D265" s="14"/>
      <c r="E265" s="43"/>
      <c r="F265" s="65"/>
      <c r="G265" s="14"/>
      <c r="H265" s="14"/>
      <c r="I265" s="9"/>
      <c r="J265" s="60"/>
      <c r="K265" s="35"/>
      <c r="L265" s="14"/>
      <c r="N265" s="9"/>
      <c r="O265" s="14"/>
      <c r="P265" s="182"/>
      <c r="Q265" s="49"/>
      <c r="R265" s="48"/>
      <c r="S265" s="9"/>
      <c r="T265" s="60"/>
      <c r="U265" s="5"/>
      <c r="V265" s="1"/>
      <c r="W265" s="1"/>
      <c r="X265" s="1"/>
      <c r="Y265" s="1"/>
      <c r="Z265" s="1"/>
      <c r="AA265" s="1"/>
    </row>
    <row r="266" spans="1:27" s="4" customFormat="1" ht="20.100000000000001" customHeight="1" x14ac:dyDescent="0.25">
      <c r="A266" s="1"/>
      <c r="B266" s="60"/>
      <c r="C266" s="14"/>
      <c r="D266" s="14"/>
      <c r="E266" s="43"/>
      <c r="F266" s="65"/>
      <c r="G266" s="14"/>
      <c r="H266" s="14"/>
      <c r="I266" s="9"/>
      <c r="J266" s="60"/>
      <c r="K266" s="35"/>
      <c r="L266" s="14"/>
      <c r="N266" s="9"/>
      <c r="O266" s="14"/>
      <c r="P266" s="182"/>
      <c r="Q266" s="49"/>
      <c r="R266" s="48"/>
      <c r="S266" s="9"/>
      <c r="T266" s="60"/>
      <c r="U266" s="5"/>
      <c r="V266" s="1"/>
      <c r="W266" s="1"/>
      <c r="X266" s="1"/>
      <c r="Y266" s="1"/>
      <c r="Z266" s="1"/>
      <c r="AA266" s="1"/>
    </row>
    <row r="267" spans="1:27" s="4" customFormat="1" ht="20.100000000000001" customHeight="1" x14ac:dyDescent="0.25">
      <c r="A267" s="1"/>
      <c r="B267" s="60"/>
      <c r="C267" s="14"/>
      <c r="D267" s="14"/>
      <c r="E267" s="43"/>
      <c r="F267" s="65"/>
      <c r="G267" s="14"/>
      <c r="H267" s="14"/>
      <c r="I267" s="9"/>
      <c r="J267" s="60"/>
      <c r="K267" s="35"/>
      <c r="L267" s="14"/>
      <c r="N267" s="9"/>
      <c r="O267" s="14"/>
      <c r="P267" s="182"/>
      <c r="Q267" s="49"/>
      <c r="R267" s="48"/>
      <c r="S267" s="9"/>
      <c r="T267" s="60"/>
      <c r="U267" s="5"/>
      <c r="V267" s="1"/>
      <c r="W267" s="1"/>
      <c r="X267" s="1"/>
      <c r="Y267" s="1"/>
      <c r="Z267" s="1"/>
      <c r="AA267" s="1"/>
    </row>
    <row r="268" spans="1:27" s="4" customFormat="1" ht="20.100000000000001" customHeight="1" x14ac:dyDescent="0.25">
      <c r="A268" s="1"/>
      <c r="B268" s="60"/>
      <c r="C268" s="14"/>
      <c r="D268" s="14"/>
      <c r="E268" s="43"/>
      <c r="F268" s="65"/>
      <c r="G268" s="14"/>
      <c r="H268" s="14"/>
      <c r="I268" s="9"/>
      <c r="J268" s="60"/>
      <c r="K268" s="35"/>
      <c r="L268" s="14"/>
      <c r="N268" s="9"/>
      <c r="O268" s="14"/>
      <c r="P268" s="182"/>
      <c r="Q268" s="49"/>
      <c r="R268" s="48"/>
      <c r="S268" s="9"/>
      <c r="T268" s="60"/>
      <c r="U268" s="5"/>
      <c r="V268" s="1"/>
      <c r="W268" s="1"/>
      <c r="X268" s="1"/>
      <c r="Y268" s="1"/>
      <c r="Z268" s="1"/>
      <c r="AA268" s="1"/>
    </row>
    <row r="269" spans="1:27" s="4" customFormat="1" ht="20.100000000000001" customHeight="1" x14ac:dyDescent="0.25">
      <c r="A269" s="1"/>
      <c r="B269" s="60"/>
      <c r="C269" s="14"/>
      <c r="D269" s="14"/>
      <c r="E269" s="43"/>
      <c r="F269" s="65"/>
      <c r="G269" s="14"/>
      <c r="H269" s="14"/>
      <c r="I269" s="9"/>
      <c r="J269" s="60"/>
      <c r="K269" s="35"/>
      <c r="L269" s="14"/>
      <c r="N269" s="9"/>
      <c r="O269" s="14"/>
      <c r="P269" s="182"/>
      <c r="Q269" s="49"/>
      <c r="R269" s="48"/>
      <c r="S269" s="9"/>
      <c r="T269" s="60"/>
      <c r="U269" s="5"/>
      <c r="V269" s="1"/>
      <c r="W269" s="1"/>
      <c r="X269" s="1"/>
      <c r="Y269" s="1"/>
      <c r="Z269" s="1"/>
      <c r="AA269" s="1"/>
    </row>
    <row r="270" spans="1:27" s="4" customFormat="1" ht="20.100000000000001" customHeight="1" x14ac:dyDescent="0.25">
      <c r="A270" s="1"/>
      <c r="B270" s="60"/>
      <c r="C270" s="14"/>
      <c r="D270" s="14"/>
      <c r="E270" s="43"/>
      <c r="F270" s="65"/>
      <c r="G270" s="14"/>
      <c r="H270" s="14"/>
      <c r="I270" s="9"/>
      <c r="J270" s="60"/>
      <c r="K270" s="35"/>
      <c r="L270" s="14"/>
      <c r="N270" s="9"/>
      <c r="O270" s="14"/>
      <c r="P270" s="182"/>
      <c r="Q270" s="49"/>
      <c r="R270" s="48"/>
      <c r="S270" s="9"/>
      <c r="T270" s="60"/>
      <c r="U270" s="5"/>
      <c r="V270" s="1"/>
      <c r="W270" s="1"/>
      <c r="X270" s="1"/>
      <c r="Y270" s="1"/>
      <c r="Z270" s="1"/>
      <c r="AA270" s="1"/>
    </row>
    <row r="271" spans="1:27" s="4" customFormat="1" ht="20.100000000000001" customHeight="1" x14ac:dyDescent="0.25">
      <c r="A271" s="1"/>
      <c r="B271" s="60"/>
      <c r="C271" s="14"/>
      <c r="D271" s="14"/>
      <c r="E271" s="43"/>
      <c r="F271" s="65"/>
      <c r="G271" s="14"/>
      <c r="H271" s="14"/>
      <c r="I271" s="9"/>
      <c r="J271" s="60"/>
      <c r="K271" s="35"/>
      <c r="L271" s="14"/>
      <c r="N271" s="9"/>
      <c r="O271" s="14"/>
      <c r="P271" s="182"/>
      <c r="Q271" s="49"/>
      <c r="R271" s="48"/>
      <c r="S271" s="9"/>
      <c r="T271" s="60"/>
      <c r="U271" s="5"/>
      <c r="V271" s="1"/>
      <c r="W271" s="1"/>
      <c r="X271" s="1"/>
      <c r="Y271" s="1"/>
      <c r="Z271" s="1"/>
      <c r="AA271" s="1"/>
    </row>
    <row r="272" spans="1:27" s="4" customFormat="1" ht="20.100000000000001" customHeight="1" x14ac:dyDescent="0.25">
      <c r="A272" s="1"/>
      <c r="B272" s="60"/>
      <c r="C272" s="14"/>
      <c r="D272" s="14"/>
      <c r="E272" s="43"/>
      <c r="F272" s="65"/>
      <c r="G272" s="14"/>
      <c r="H272" s="14"/>
      <c r="I272" s="9"/>
      <c r="J272" s="60"/>
      <c r="K272" s="35"/>
      <c r="L272" s="14"/>
      <c r="N272" s="9"/>
      <c r="O272" s="14"/>
      <c r="P272" s="182"/>
      <c r="Q272" s="49"/>
      <c r="R272" s="48"/>
      <c r="S272" s="9"/>
      <c r="T272" s="60"/>
      <c r="U272" s="5"/>
      <c r="V272" s="1"/>
      <c r="W272" s="1"/>
      <c r="X272" s="1"/>
      <c r="Y272" s="1"/>
      <c r="Z272" s="1"/>
      <c r="AA272" s="1"/>
    </row>
    <row r="273" spans="1:27" s="4" customFormat="1" ht="20.100000000000001" customHeight="1" x14ac:dyDescent="0.25">
      <c r="A273" s="1"/>
      <c r="B273" s="60"/>
      <c r="C273" s="14"/>
      <c r="D273" s="14"/>
      <c r="E273" s="43"/>
      <c r="F273" s="65"/>
      <c r="G273" s="14"/>
      <c r="H273" s="14"/>
      <c r="I273" s="9"/>
      <c r="J273" s="60"/>
      <c r="K273" s="35"/>
      <c r="L273" s="14"/>
      <c r="N273" s="9"/>
      <c r="O273" s="14"/>
      <c r="P273" s="182"/>
      <c r="Q273" s="49"/>
      <c r="R273" s="48"/>
      <c r="S273" s="9"/>
      <c r="T273" s="60"/>
      <c r="U273" s="5"/>
      <c r="V273" s="1"/>
      <c r="W273" s="1"/>
      <c r="X273" s="1"/>
      <c r="Y273" s="1"/>
      <c r="Z273" s="1"/>
      <c r="AA273" s="1"/>
    </row>
    <row r="274" spans="1:27" s="4" customFormat="1" ht="20.100000000000001" customHeight="1" x14ac:dyDescent="0.25">
      <c r="A274" s="1"/>
      <c r="B274" s="60"/>
      <c r="C274" s="14"/>
      <c r="D274" s="14"/>
      <c r="E274" s="43"/>
      <c r="F274" s="65"/>
      <c r="G274" s="14"/>
      <c r="H274" s="14"/>
      <c r="I274" s="9"/>
      <c r="J274" s="60"/>
      <c r="K274" s="35"/>
      <c r="L274" s="14"/>
      <c r="N274" s="9"/>
      <c r="O274" s="14"/>
      <c r="P274" s="182"/>
      <c r="Q274" s="49"/>
      <c r="R274" s="48"/>
      <c r="S274" s="9"/>
      <c r="T274" s="60"/>
      <c r="U274" s="5"/>
      <c r="V274" s="1"/>
      <c r="W274" s="1"/>
      <c r="X274" s="1"/>
      <c r="Y274" s="1"/>
      <c r="Z274" s="1"/>
      <c r="AA274" s="1"/>
    </row>
    <row r="275" spans="1:27" s="4" customFormat="1" ht="20.100000000000001" customHeight="1" x14ac:dyDescent="0.25">
      <c r="A275" s="1"/>
      <c r="B275" s="60"/>
      <c r="C275" s="14"/>
      <c r="D275" s="14"/>
      <c r="E275" s="43"/>
      <c r="F275" s="65"/>
      <c r="G275" s="14"/>
      <c r="H275" s="14"/>
      <c r="I275" s="9"/>
      <c r="J275" s="60"/>
      <c r="K275" s="35"/>
      <c r="L275" s="14"/>
      <c r="N275" s="9"/>
      <c r="O275" s="14"/>
      <c r="P275" s="182"/>
      <c r="Q275" s="49"/>
      <c r="R275" s="48"/>
      <c r="S275" s="9"/>
      <c r="T275" s="60"/>
      <c r="U275" s="5"/>
      <c r="V275" s="1"/>
      <c r="W275" s="1"/>
      <c r="X275" s="1"/>
      <c r="Y275" s="1"/>
      <c r="Z275" s="1"/>
      <c r="AA275" s="1"/>
    </row>
    <row r="276" spans="1:27" s="4" customFormat="1" ht="20.100000000000001" customHeight="1" x14ac:dyDescent="0.25">
      <c r="A276" s="1"/>
      <c r="B276" s="60"/>
      <c r="C276" s="14"/>
      <c r="D276" s="14"/>
      <c r="E276" s="43"/>
      <c r="F276" s="65"/>
      <c r="G276" s="14"/>
      <c r="H276" s="14"/>
      <c r="I276" s="9"/>
      <c r="J276" s="60"/>
      <c r="K276" s="35"/>
      <c r="L276" s="14"/>
      <c r="N276" s="9"/>
      <c r="O276" s="14"/>
      <c r="P276" s="182"/>
      <c r="Q276" s="49"/>
      <c r="R276" s="48"/>
      <c r="S276" s="9"/>
      <c r="T276" s="60"/>
      <c r="U276" s="5"/>
      <c r="V276" s="1"/>
      <c r="W276" s="1"/>
      <c r="X276" s="1"/>
      <c r="Y276" s="1"/>
      <c r="Z276" s="1"/>
      <c r="AA276" s="1"/>
    </row>
    <row r="277" spans="1:27" s="4" customFormat="1" ht="20.100000000000001" customHeight="1" x14ac:dyDescent="0.25">
      <c r="A277" s="1"/>
      <c r="B277" s="60"/>
      <c r="C277" s="14"/>
      <c r="D277" s="14"/>
      <c r="E277" s="43"/>
      <c r="F277" s="65"/>
      <c r="G277" s="14"/>
      <c r="H277" s="14"/>
      <c r="I277" s="9"/>
      <c r="J277" s="60"/>
      <c r="K277" s="35"/>
      <c r="L277" s="14"/>
      <c r="N277" s="9"/>
      <c r="O277" s="14"/>
      <c r="P277" s="182"/>
      <c r="Q277" s="49"/>
      <c r="R277" s="48"/>
      <c r="S277" s="9"/>
      <c r="T277" s="60"/>
      <c r="U277" s="5"/>
      <c r="V277" s="1"/>
      <c r="W277" s="1"/>
      <c r="X277" s="1"/>
      <c r="Y277" s="1"/>
      <c r="Z277" s="1"/>
      <c r="AA277" s="1"/>
    </row>
    <row r="278" spans="1:27" s="4" customFormat="1" ht="20.100000000000001" customHeight="1" x14ac:dyDescent="0.25">
      <c r="A278" s="1"/>
      <c r="B278" s="60"/>
      <c r="C278" s="14"/>
      <c r="D278" s="14"/>
      <c r="E278" s="43"/>
      <c r="F278" s="65"/>
      <c r="G278" s="14"/>
      <c r="H278" s="14"/>
      <c r="I278" s="9"/>
      <c r="J278" s="60"/>
      <c r="K278" s="35"/>
      <c r="L278" s="14"/>
      <c r="N278" s="9"/>
      <c r="O278" s="14"/>
      <c r="P278" s="182"/>
      <c r="Q278" s="49"/>
      <c r="R278" s="48"/>
      <c r="S278" s="9"/>
      <c r="T278" s="60"/>
      <c r="U278" s="5"/>
      <c r="V278" s="1"/>
      <c r="W278" s="1"/>
      <c r="X278" s="1"/>
      <c r="Y278" s="1"/>
      <c r="Z278" s="1"/>
      <c r="AA278" s="1"/>
    </row>
    <row r="279" spans="1:27" s="4" customFormat="1" ht="20.100000000000001" customHeight="1" x14ac:dyDescent="0.25">
      <c r="A279" s="1"/>
      <c r="B279" s="60"/>
      <c r="C279" s="14"/>
      <c r="D279" s="14"/>
      <c r="E279" s="43"/>
      <c r="F279" s="65"/>
      <c r="G279" s="14"/>
      <c r="H279" s="14"/>
      <c r="I279" s="9"/>
      <c r="J279" s="60"/>
      <c r="K279" s="35"/>
      <c r="L279" s="14"/>
      <c r="N279" s="9"/>
      <c r="O279" s="14"/>
      <c r="P279" s="182"/>
      <c r="Q279" s="49"/>
      <c r="R279" s="48"/>
      <c r="S279" s="9"/>
      <c r="T279" s="60"/>
      <c r="U279" s="5"/>
      <c r="V279" s="1"/>
      <c r="W279" s="1"/>
      <c r="X279" s="1"/>
      <c r="Y279" s="1"/>
      <c r="Z279" s="1"/>
      <c r="AA279" s="1"/>
    </row>
    <row r="280" spans="1:27" s="4" customFormat="1" ht="20.100000000000001" customHeight="1" x14ac:dyDescent="0.25">
      <c r="A280" s="1"/>
      <c r="B280" s="60"/>
      <c r="C280" s="14"/>
      <c r="D280" s="14"/>
      <c r="E280" s="43"/>
      <c r="F280" s="65"/>
      <c r="G280" s="14"/>
      <c r="H280" s="14"/>
      <c r="I280" s="9"/>
      <c r="J280" s="60"/>
      <c r="K280" s="35"/>
      <c r="L280" s="14"/>
      <c r="N280" s="9"/>
      <c r="O280" s="14"/>
      <c r="P280" s="182"/>
      <c r="Q280" s="49"/>
      <c r="R280" s="48"/>
      <c r="S280" s="9"/>
      <c r="T280" s="60"/>
      <c r="U280" s="5"/>
      <c r="V280" s="1"/>
      <c r="W280" s="1"/>
      <c r="X280" s="1"/>
      <c r="Y280" s="1"/>
      <c r="Z280" s="1"/>
      <c r="AA280" s="1"/>
    </row>
    <row r="281" spans="1:27" s="4" customFormat="1" ht="20.100000000000001" customHeight="1" x14ac:dyDescent="0.25">
      <c r="A281" s="1"/>
      <c r="B281" s="60"/>
      <c r="C281" s="14"/>
      <c r="D281" s="14"/>
      <c r="E281" s="43"/>
      <c r="F281" s="65"/>
      <c r="G281" s="14"/>
      <c r="H281" s="14"/>
      <c r="I281" s="9"/>
      <c r="J281" s="60"/>
      <c r="K281" s="35"/>
      <c r="L281" s="14"/>
      <c r="N281" s="9"/>
      <c r="O281" s="14"/>
      <c r="P281" s="182"/>
      <c r="Q281" s="49"/>
      <c r="R281" s="48"/>
      <c r="S281" s="9"/>
      <c r="T281" s="60"/>
      <c r="U281" s="5"/>
      <c r="V281" s="1"/>
      <c r="W281" s="1"/>
      <c r="X281" s="1"/>
      <c r="Y281" s="1"/>
      <c r="Z281" s="1"/>
      <c r="AA281" s="1"/>
    </row>
    <row r="282" spans="1:27" s="4" customFormat="1" ht="20.100000000000001" customHeight="1" x14ac:dyDescent="0.25">
      <c r="A282" s="1"/>
      <c r="B282" s="60"/>
      <c r="C282" s="14"/>
      <c r="D282" s="14"/>
      <c r="E282" s="43"/>
      <c r="F282" s="65"/>
      <c r="G282" s="14"/>
      <c r="H282" s="14"/>
      <c r="I282" s="9"/>
      <c r="J282" s="60"/>
      <c r="K282" s="35"/>
      <c r="L282" s="14"/>
      <c r="N282" s="9"/>
      <c r="O282" s="14"/>
      <c r="P282" s="182"/>
      <c r="Q282" s="49"/>
      <c r="R282" s="48"/>
      <c r="S282" s="9"/>
      <c r="T282" s="60"/>
      <c r="U282" s="5"/>
      <c r="V282" s="1"/>
      <c r="W282" s="1"/>
      <c r="X282" s="1"/>
      <c r="Y282" s="1"/>
      <c r="Z282" s="1"/>
      <c r="AA282" s="1"/>
    </row>
    <row r="283" spans="1:27" s="4" customFormat="1" ht="20.100000000000001" customHeight="1" x14ac:dyDescent="0.25">
      <c r="A283" s="1"/>
      <c r="B283" s="60"/>
      <c r="C283" s="14"/>
      <c r="D283" s="14"/>
      <c r="E283" s="43"/>
      <c r="F283" s="65"/>
      <c r="G283" s="14"/>
      <c r="H283" s="14"/>
      <c r="I283" s="9"/>
      <c r="J283" s="60"/>
      <c r="K283" s="35"/>
      <c r="L283" s="14"/>
      <c r="N283" s="9"/>
      <c r="O283" s="14"/>
      <c r="P283" s="182"/>
      <c r="Q283" s="49"/>
      <c r="R283" s="48"/>
      <c r="S283" s="9"/>
      <c r="T283" s="60"/>
      <c r="U283" s="5"/>
      <c r="V283" s="1"/>
      <c r="W283" s="1"/>
      <c r="X283" s="1"/>
      <c r="Y283" s="1"/>
      <c r="Z283" s="1"/>
      <c r="AA283" s="1"/>
    </row>
    <row r="284" spans="1:27" s="4" customFormat="1" ht="20.100000000000001" customHeight="1" x14ac:dyDescent="0.25">
      <c r="A284" s="1"/>
      <c r="B284" s="60"/>
      <c r="C284" s="14"/>
      <c r="D284" s="14"/>
      <c r="E284" s="43"/>
      <c r="F284" s="65"/>
      <c r="G284" s="14"/>
      <c r="H284" s="14"/>
      <c r="I284" s="9"/>
      <c r="J284" s="60"/>
      <c r="K284" s="35"/>
      <c r="L284" s="14"/>
      <c r="N284" s="9"/>
      <c r="O284" s="14"/>
      <c r="P284" s="182"/>
      <c r="Q284" s="49"/>
      <c r="R284" s="48"/>
      <c r="S284" s="9"/>
      <c r="T284" s="60"/>
      <c r="U284" s="5"/>
      <c r="V284" s="1"/>
      <c r="W284" s="1"/>
      <c r="X284" s="1"/>
      <c r="Y284" s="1"/>
      <c r="Z284" s="1"/>
      <c r="AA284" s="1"/>
    </row>
    <row r="285" spans="1:27" s="4" customFormat="1" ht="20.100000000000001" customHeight="1" x14ac:dyDescent="0.25">
      <c r="A285" s="1"/>
      <c r="B285" s="60"/>
      <c r="C285" s="14"/>
      <c r="D285" s="14"/>
      <c r="E285" s="43"/>
      <c r="F285" s="65"/>
      <c r="G285" s="14"/>
      <c r="H285" s="14"/>
      <c r="I285" s="9"/>
      <c r="J285" s="60"/>
      <c r="K285" s="35"/>
      <c r="L285" s="14"/>
      <c r="N285" s="9"/>
      <c r="O285" s="14"/>
      <c r="P285" s="182"/>
      <c r="Q285" s="49"/>
      <c r="R285" s="48"/>
      <c r="S285" s="9"/>
      <c r="T285" s="60"/>
      <c r="U285" s="5"/>
      <c r="V285" s="1"/>
      <c r="W285" s="1"/>
      <c r="X285" s="1"/>
      <c r="Y285" s="1"/>
      <c r="Z285" s="1"/>
      <c r="AA285" s="1"/>
    </row>
    <row r="286" spans="1:27" s="4" customFormat="1" ht="20.100000000000001" customHeight="1" x14ac:dyDescent="0.25">
      <c r="A286" s="1"/>
      <c r="B286" s="60"/>
      <c r="C286" s="14"/>
      <c r="D286" s="14"/>
      <c r="E286" s="43"/>
      <c r="F286" s="65"/>
      <c r="G286" s="14"/>
      <c r="H286" s="14"/>
      <c r="I286" s="9"/>
      <c r="J286" s="60"/>
      <c r="K286" s="35"/>
      <c r="L286" s="14"/>
      <c r="N286" s="9"/>
      <c r="O286" s="14"/>
      <c r="P286" s="182"/>
      <c r="Q286" s="49"/>
      <c r="R286" s="48"/>
      <c r="S286" s="9"/>
      <c r="T286" s="60"/>
      <c r="U286" s="5"/>
      <c r="V286" s="1"/>
      <c r="W286" s="1"/>
      <c r="X286" s="1"/>
      <c r="Y286" s="1"/>
      <c r="Z286" s="1"/>
      <c r="AA286" s="1"/>
    </row>
    <row r="287" spans="1:27" s="4" customFormat="1" ht="20.100000000000001" customHeight="1" x14ac:dyDescent="0.25">
      <c r="A287" s="1"/>
      <c r="B287" s="60"/>
      <c r="C287" s="14"/>
      <c r="D287" s="14"/>
      <c r="E287" s="43"/>
      <c r="F287" s="65"/>
      <c r="G287" s="14"/>
      <c r="H287" s="14"/>
      <c r="I287" s="9"/>
      <c r="J287" s="60"/>
      <c r="K287" s="35"/>
      <c r="L287" s="14"/>
      <c r="N287" s="9"/>
      <c r="O287" s="14"/>
      <c r="P287" s="182"/>
      <c r="Q287" s="49"/>
      <c r="R287" s="48"/>
      <c r="S287" s="9"/>
      <c r="T287" s="60"/>
      <c r="U287" s="5"/>
      <c r="V287" s="1"/>
      <c r="W287" s="1"/>
      <c r="X287" s="1"/>
      <c r="Y287" s="1"/>
      <c r="Z287" s="1"/>
      <c r="AA287" s="1"/>
    </row>
    <row r="288" spans="1:27" s="4" customFormat="1" ht="20.100000000000001" customHeight="1" x14ac:dyDescent="0.25">
      <c r="A288" s="1"/>
      <c r="B288" s="60"/>
      <c r="C288" s="14"/>
      <c r="D288" s="14"/>
      <c r="E288" s="43"/>
      <c r="F288" s="65"/>
      <c r="G288" s="14"/>
      <c r="H288" s="14"/>
      <c r="I288" s="9"/>
      <c r="J288" s="60"/>
      <c r="K288" s="35"/>
      <c r="L288" s="14"/>
      <c r="N288" s="9"/>
      <c r="O288" s="14"/>
      <c r="P288" s="182"/>
      <c r="Q288" s="49"/>
      <c r="R288" s="48"/>
      <c r="S288" s="9"/>
      <c r="T288" s="60"/>
      <c r="U288" s="5"/>
      <c r="V288" s="1"/>
      <c r="W288" s="1"/>
      <c r="X288" s="1"/>
      <c r="Y288" s="1"/>
      <c r="Z288" s="1"/>
      <c r="AA288" s="1"/>
    </row>
    <row r="289" spans="1:27" s="4" customFormat="1" ht="20.100000000000001" customHeight="1" x14ac:dyDescent="0.25">
      <c r="A289" s="1"/>
      <c r="B289" s="60"/>
      <c r="C289" s="14"/>
      <c r="D289" s="14"/>
      <c r="E289" s="43"/>
      <c r="F289" s="65"/>
      <c r="G289" s="14"/>
      <c r="H289" s="14"/>
      <c r="I289" s="9"/>
      <c r="J289" s="60"/>
      <c r="K289" s="35"/>
      <c r="L289" s="14"/>
      <c r="N289" s="9"/>
      <c r="O289" s="14"/>
      <c r="P289" s="182"/>
      <c r="Q289" s="49"/>
      <c r="R289" s="48"/>
      <c r="S289" s="9"/>
      <c r="T289" s="60"/>
      <c r="U289" s="5"/>
      <c r="V289" s="1"/>
      <c r="W289" s="1"/>
      <c r="X289" s="1"/>
      <c r="Y289" s="1"/>
      <c r="Z289" s="1"/>
      <c r="AA289" s="1"/>
    </row>
    <row r="290" spans="1:27" s="4" customFormat="1" ht="20.100000000000001" customHeight="1" x14ac:dyDescent="0.25">
      <c r="A290" s="1"/>
      <c r="B290" s="60"/>
      <c r="C290" s="14"/>
      <c r="D290" s="14"/>
      <c r="E290" s="43"/>
      <c r="F290" s="65"/>
      <c r="G290" s="14"/>
      <c r="H290" s="14"/>
      <c r="I290" s="9"/>
      <c r="J290" s="60"/>
      <c r="K290" s="35"/>
      <c r="L290" s="14"/>
      <c r="N290" s="9"/>
      <c r="O290" s="14"/>
      <c r="P290" s="182"/>
      <c r="Q290" s="49"/>
      <c r="R290" s="48"/>
      <c r="S290" s="9"/>
      <c r="T290" s="60"/>
      <c r="U290" s="5"/>
      <c r="V290" s="1"/>
      <c r="W290" s="1"/>
      <c r="X290" s="1"/>
      <c r="Y290" s="1"/>
      <c r="Z290" s="1"/>
      <c r="AA290" s="1"/>
    </row>
    <row r="291" spans="1:27" s="4" customFormat="1" ht="20.100000000000001" customHeight="1" x14ac:dyDescent="0.25">
      <c r="A291" s="1"/>
      <c r="B291" s="60"/>
      <c r="C291" s="14"/>
      <c r="D291" s="14"/>
      <c r="E291" s="43"/>
      <c r="F291" s="65"/>
      <c r="G291" s="14"/>
      <c r="H291" s="14"/>
      <c r="I291" s="9"/>
      <c r="J291" s="60"/>
      <c r="K291" s="35"/>
      <c r="L291" s="14"/>
      <c r="N291" s="9"/>
      <c r="O291" s="14"/>
      <c r="P291" s="182"/>
      <c r="Q291" s="49"/>
      <c r="R291" s="48"/>
      <c r="S291" s="9"/>
      <c r="T291" s="60"/>
      <c r="U291" s="5"/>
      <c r="V291" s="1"/>
      <c r="W291" s="1"/>
      <c r="X291" s="1"/>
      <c r="Y291" s="1"/>
      <c r="Z291" s="1"/>
      <c r="AA291" s="1"/>
    </row>
    <row r="292" spans="1:27" s="4" customFormat="1" ht="20.100000000000001" customHeight="1" x14ac:dyDescent="0.25">
      <c r="A292" s="1"/>
      <c r="B292" s="60"/>
      <c r="C292" s="14"/>
      <c r="D292" s="14"/>
      <c r="E292" s="43"/>
      <c r="F292" s="65"/>
      <c r="G292" s="14"/>
      <c r="H292" s="14"/>
      <c r="I292" s="9"/>
      <c r="J292" s="60"/>
      <c r="K292" s="35"/>
      <c r="L292" s="14"/>
      <c r="N292" s="9"/>
      <c r="O292" s="14"/>
      <c r="P292" s="182"/>
      <c r="Q292" s="49"/>
      <c r="R292" s="48"/>
      <c r="S292" s="9"/>
      <c r="T292" s="60"/>
      <c r="U292" s="5"/>
      <c r="V292" s="1"/>
      <c r="W292" s="1"/>
      <c r="X292" s="1"/>
      <c r="Y292" s="1"/>
      <c r="Z292" s="1"/>
      <c r="AA292" s="1"/>
    </row>
    <row r="293" spans="1:27" s="4" customFormat="1" ht="20.100000000000001" customHeight="1" x14ac:dyDescent="0.25">
      <c r="A293" s="1"/>
      <c r="B293" s="60"/>
      <c r="C293" s="14"/>
      <c r="D293" s="14"/>
      <c r="E293" s="43"/>
      <c r="F293" s="65"/>
      <c r="G293" s="14"/>
      <c r="H293" s="14"/>
      <c r="I293" s="9"/>
      <c r="J293" s="60"/>
      <c r="K293" s="35"/>
      <c r="L293" s="14"/>
      <c r="N293" s="9"/>
      <c r="O293" s="14"/>
      <c r="P293" s="182"/>
      <c r="Q293" s="49"/>
      <c r="R293" s="48"/>
      <c r="S293" s="9"/>
      <c r="T293" s="60"/>
      <c r="U293" s="5"/>
      <c r="V293" s="1"/>
      <c r="W293" s="1"/>
      <c r="X293" s="1"/>
      <c r="Y293" s="1"/>
      <c r="Z293" s="1"/>
      <c r="AA293" s="1"/>
    </row>
    <row r="294" spans="1:27" s="4" customFormat="1" ht="20.100000000000001" customHeight="1" x14ac:dyDescent="0.25">
      <c r="A294" s="1"/>
      <c r="B294" s="60"/>
      <c r="C294" s="14"/>
      <c r="D294" s="14"/>
      <c r="E294" s="43"/>
      <c r="F294" s="65"/>
      <c r="G294" s="14"/>
      <c r="H294" s="14"/>
      <c r="I294" s="9"/>
      <c r="J294" s="60"/>
      <c r="K294" s="35"/>
      <c r="L294" s="14"/>
      <c r="N294" s="9"/>
      <c r="O294" s="14"/>
      <c r="P294" s="182"/>
      <c r="Q294" s="49"/>
      <c r="R294" s="48"/>
      <c r="S294" s="9"/>
      <c r="T294" s="60"/>
      <c r="U294" s="5"/>
      <c r="V294" s="1"/>
      <c r="W294" s="1"/>
      <c r="X294" s="1"/>
      <c r="Y294" s="1"/>
      <c r="Z294" s="1"/>
      <c r="AA294" s="1"/>
    </row>
    <row r="295" spans="1:27" s="4" customFormat="1" ht="20.100000000000001" customHeight="1" x14ac:dyDescent="0.25">
      <c r="A295" s="1"/>
      <c r="B295" s="60"/>
      <c r="C295" s="14"/>
      <c r="D295" s="14"/>
      <c r="E295" s="43"/>
      <c r="F295" s="65"/>
      <c r="G295" s="14"/>
      <c r="H295" s="14"/>
      <c r="I295" s="9"/>
      <c r="J295" s="60"/>
      <c r="K295" s="35"/>
      <c r="L295" s="14"/>
      <c r="N295" s="9"/>
      <c r="O295" s="14"/>
      <c r="P295" s="182"/>
      <c r="Q295" s="49"/>
      <c r="R295" s="48"/>
      <c r="S295" s="9"/>
      <c r="T295" s="60"/>
      <c r="U295" s="5"/>
      <c r="V295" s="1"/>
      <c r="W295" s="1"/>
      <c r="X295" s="1"/>
      <c r="Y295" s="1"/>
      <c r="Z295" s="1"/>
      <c r="AA295" s="1"/>
    </row>
    <row r="296" spans="1:27" s="4" customFormat="1" ht="20.100000000000001" customHeight="1" x14ac:dyDescent="0.25">
      <c r="A296" s="1"/>
      <c r="B296" s="60"/>
      <c r="C296" s="14"/>
      <c r="D296" s="14"/>
      <c r="E296" s="43"/>
      <c r="F296" s="65"/>
      <c r="G296" s="14"/>
      <c r="H296" s="14"/>
      <c r="I296" s="9"/>
      <c r="J296" s="60"/>
      <c r="K296" s="35"/>
      <c r="L296" s="14"/>
      <c r="N296" s="9"/>
      <c r="O296" s="14"/>
      <c r="P296" s="182"/>
      <c r="Q296" s="49"/>
      <c r="R296" s="48"/>
      <c r="S296" s="9"/>
      <c r="T296" s="60"/>
      <c r="U296" s="5"/>
      <c r="V296" s="1"/>
      <c r="W296" s="1"/>
      <c r="X296" s="1"/>
      <c r="Y296" s="1"/>
      <c r="Z296" s="1"/>
      <c r="AA296" s="1"/>
    </row>
    <row r="297" spans="1:27" s="4" customFormat="1" ht="20.100000000000001" customHeight="1" x14ac:dyDescent="0.25">
      <c r="A297" s="1"/>
      <c r="B297" s="60"/>
      <c r="C297" s="14"/>
      <c r="D297" s="14"/>
      <c r="E297" s="43"/>
      <c r="F297" s="65"/>
      <c r="G297" s="14"/>
      <c r="H297" s="14"/>
      <c r="I297" s="9"/>
      <c r="J297" s="60"/>
      <c r="K297" s="35"/>
      <c r="L297" s="14"/>
      <c r="N297" s="9"/>
      <c r="O297" s="14"/>
      <c r="P297" s="182"/>
      <c r="Q297" s="49"/>
      <c r="R297" s="48"/>
      <c r="S297" s="9"/>
      <c r="T297" s="60"/>
      <c r="U297" s="5"/>
      <c r="V297" s="1"/>
      <c r="W297" s="1"/>
      <c r="X297" s="1"/>
      <c r="Y297" s="1"/>
      <c r="Z297" s="1"/>
      <c r="AA297" s="1"/>
    </row>
    <row r="298" spans="1:27" s="4" customFormat="1" ht="20.100000000000001" customHeight="1" x14ac:dyDescent="0.25">
      <c r="A298" s="1"/>
      <c r="B298" s="60"/>
      <c r="C298" s="14"/>
      <c r="D298" s="14"/>
      <c r="E298" s="43"/>
      <c r="F298" s="65"/>
      <c r="G298" s="14"/>
      <c r="H298" s="14"/>
      <c r="I298" s="9"/>
      <c r="J298" s="60"/>
      <c r="K298" s="35"/>
      <c r="L298" s="14"/>
      <c r="N298" s="9"/>
      <c r="O298" s="14"/>
      <c r="P298" s="182"/>
      <c r="Q298" s="49"/>
      <c r="R298" s="48"/>
      <c r="S298" s="9"/>
      <c r="T298" s="60"/>
      <c r="U298" s="5"/>
      <c r="V298" s="1"/>
      <c r="W298" s="1"/>
      <c r="X298" s="1"/>
      <c r="Y298" s="1"/>
      <c r="Z298" s="1"/>
      <c r="AA298" s="1"/>
    </row>
    <row r="299" spans="1:27" s="4" customFormat="1" ht="20.100000000000001" customHeight="1" x14ac:dyDescent="0.25">
      <c r="A299" s="1"/>
      <c r="B299" s="60"/>
      <c r="C299" s="14"/>
      <c r="D299" s="14"/>
      <c r="E299" s="43"/>
      <c r="F299" s="65"/>
      <c r="G299" s="14"/>
      <c r="H299" s="14"/>
      <c r="I299" s="9"/>
      <c r="J299" s="60"/>
      <c r="K299" s="35"/>
      <c r="L299" s="14"/>
      <c r="N299" s="9"/>
      <c r="O299" s="14"/>
      <c r="P299" s="182"/>
      <c r="Q299" s="49"/>
      <c r="R299" s="48"/>
      <c r="S299" s="9"/>
      <c r="T299" s="60"/>
      <c r="U299" s="5"/>
      <c r="V299" s="1"/>
      <c r="W299" s="1"/>
      <c r="X299" s="1"/>
      <c r="Y299" s="1"/>
      <c r="Z299" s="1"/>
      <c r="AA299" s="1"/>
    </row>
    <row r="300" spans="1:27" s="4" customFormat="1" ht="20.100000000000001" customHeight="1" x14ac:dyDescent="0.25">
      <c r="A300" s="1"/>
      <c r="B300" s="60"/>
      <c r="C300" s="14"/>
      <c r="D300" s="14"/>
      <c r="E300" s="43"/>
      <c r="F300" s="65"/>
      <c r="G300" s="14"/>
      <c r="H300" s="14"/>
      <c r="I300" s="9"/>
      <c r="J300" s="60"/>
      <c r="K300" s="35"/>
      <c r="L300" s="14"/>
      <c r="N300" s="9"/>
      <c r="O300" s="14"/>
      <c r="P300" s="182"/>
      <c r="Q300" s="49"/>
      <c r="R300" s="48"/>
      <c r="S300" s="9"/>
      <c r="T300" s="60"/>
      <c r="U300" s="5"/>
      <c r="V300" s="1"/>
      <c r="W300" s="1"/>
      <c r="X300" s="1"/>
      <c r="Y300" s="1"/>
      <c r="Z300" s="1"/>
      <c r="AA300" s="1"/>
    </row>
    <row r="301" spans="1:27" s="4" customFormat="1" ht="20.100000000000001" customHeight="1" x14ac:dyDescent="0.25">
      <c r="A301" s="1"/>
      <c r="B301" s="60"/>
      <c r="C301" s="14"/>
      <c r="D301" s="14"/>
      <c r="E301" s="43"/>
      <c r="F301" s="65"/>
      <c r="G301" s="14"/>
      <c r="H301" s="14"/>
      <c r="I301" s="9"/>
      <c r="J301" s="60"/>
      <c r="K301" s="35"/>
      <c r="L301" s="14"/>
      <c r="N301" s="9"/>
      <c r="O301" s="14"/>
      <c r="P301" s="182"/>
      <c r="Q301" s="49"/>
      <c r="R301" s="48"/>
      <c r="S301" s="9"/>
      <c r="T301" s="60"/>
      <c r="U301" s="5"/>
      <c r="V301" s="1"/>
      <c r="W301" s="1"/>
      <c r="X301" s="1"/>
      <c r="Y301" s="1"/>
      <c r="Z301" s="1"/>
      <c r="AA301" s="1"/>
    </row>
    <row r="302" spans="1:27" s="4" customFormat="1" ht="20.100000000000001" customHeight="1" x14ac:dyDescent="0.25">
      <c r="A302" s="1"/>
      <c r="B302" s="60"/>
      <c r="C302" s="14"/>
      <c r="D302" s="14"/>
      <c r="E302" s="43"/>
      <c r="F302" s="65"/>
      <c r="G302" s="14"/>
      <c r="H302" s="14"/>
      <c r="I302" s="9"/>
      <c r="J302" s="60"/>
      <c r="K302" s="35"/>
      <c r="L302" s="14"/>
      <c r="N302" s="9"/>
      <c r="O302" s="14"/>
      <c r="P302" s="182"/>
      <c r="Q302" s="49"/>
      <c r="R302" s="48"/>
      <c r="S302" s="9"/>
      <c r="T302" s="60"/>
      <c r="U302" s="5"/>
      <c r="V302" s="1"/>
      <c r="W302" s="1"/>
      <c r="X302" s="1"/>
      <c r="Y302" s="1"/>
      <c r="Z302" s="1"/>
      <c r="AA302" s="1"/>
    </row>
    <row r="303" spans="1:27" s="4" customFormat="1" ht="20.100000000000001" customHeight="1" x14ac:dyDescent="0.25">
      <c r="A303" s="1"/>
      <c r="B303" s="60"/>
      <c r="C303" s="14"/>
      <c r="D303" s="14"/>
      <c r="E303" s="43"/>
      <c r="F303" s="65"/>
      <c r="G303" s="14"/>
      <c r="H303" s="14"/>
      <c r="I303" s="9"/>
      <c r="J303" s="60"/>
      <c r="K303" s="35"/>
      <c r="L303" s="14"/>
      <c r="N303" s="9"/>
      <c r="O303" s="14"/>
      <c r="P303" s="182"/>
      <c r="Q303" s="49"/>
      <c r="R303" s="48"/>
      <c r="S303" s="9"/>
      <c r="T303" s="60"/>
      <c r="U303" s="5"/>
      <c r="V303" s="1"/>
      <c r="W303" s="1"/>
      <c r="X303" s="1"/>
      <c r="Y303" s="1"/>
      <c r="Z303" s="1"/>
      <c r="AA303" s="1"/>
    </row>
    <row r="304" spans="1:27" s="4" customFormat="1" ht="20.100000000000001" customHeight="1" x14ac:dyDescent="0.25">
      <c r="A304" s="1"/>
      <c r="B304" s="60"/>
      <c r="C304" s="14"/>
      <c r="D304" s="14"/>
      <c r="E304" s="43"/>
      <c r="F304" s="65"/>
      <c r="G304" s="14"/>
      <c r="H304" s="14"/>
      <c r="I304" s="9"/>
      <c r="J304" s="60"/>
      <c r="K304" s="35"/>
      <c r="L304" s="14"/>
      <c r="N304" s="9"/>
      <c r="O304" s="14"/>
      <c r="P304" s="182"/>
      <c r="Q304" s="49"/>
      <c r="R304" s="48"/>
      <c r="S304" s="9"/>
      <c r="T304" s="60"/>
      <c r="U304" s="5"/>
      <c r="V304" s="1"/>
      <c r="W304" s="1"/>
      <c r="X304" s="1"/>
      <c r="Y304" s="1"/>
      <c r="Z304" s="1"/>
      <c r="AA304" s="1"/>
    </row>
    <row r="305" spans="1:27" s="4" customFormat="1" ht="20.100000000000001" customHeight="1" x14ac:dyDescent="0.25">
      <c r="A305" s="1"/>
      <c r="B305" s="60"/>
      <c r="C305" s="14"/>
      <c r="D305" s="14"/>
      <c r="E305" s="43"/>
      <c r="F305" s="65"/>
      <c r="G305" s="14"/>
      <c r="H305" s="14"/>
      <c r="I305" s="9"/>
      <c r="J305" s="60"/>
      <c r="K305" s="35"/>
      <c r="L305" s="14"/>
      <c r="N305" s="9"/>
      <c r="O305" s="14"/>
      <c r="P305" s="182"/>
      <c r="Q305" s="49"/>
      <c r="R305" s="48"/>
      <c r="S305" s="9"/>
      <c r="T305" s="60"/>
      <c r="U305" s="5"/>
      <c r="V305" s="1"/>
      <c r="W305" s="1"/>
      <c r="X305" s="1"/>
      <c r="Y305" s="1"/>
      <c r="Z305" s="1"/>
      <c r="AA305" s="1"/>
    </row>
    <row r="306" spans="1:27" s="4" customFormat="1" ht="20.100000000000001" customHeight="1" x14ac:dyDescent="0.25">
      <c r="A306" s="1"/>
      <c r="B306" s="60"/>
      <c r="C306" s="14"/>
      <c r="D306" s="14"/>
      <c r="E306" s="43"/>
      <c r="F306" s="65"/>
      <c r="G306" s="14"/>
      <c r="H306" s="14"/>
      <c r="I306" s="9"/>
      <c r="J306" s="60"/>
      <c r="K306" s="35"/>
      <c r="L306" s="14"/>
      <c r="N306" s="9"/>
      <c r="O306" s="14"/>
      <c r="P306" s="182"/>
      <c r="Q306" s="49"/>
      <c r="R306" s="48"/>
      <c r="S306" s="9"/>
      <c r="T306" s="60"/>
      <c r="U306" s="5"/>
      <c r="V306" s="1"/>
      <c r="W306" s="1"/>
      <c r="X306" s="1"/>
      <c r="Y306" s="1"/>
      <c r="Z306" s="1"/>
      <c r="AA306" s="1"/>
    </row>
    <row r="307" spans="1:27" s="4" customFormat="1" ht="20.100000000000001" customHeight="1" x14ac:dyDescent="0.25">
      <c r="A307" s="1"/>
      <c r="B307" s="60"/>
      <c r="C307" s="14"/>
      <c r="D307" s="14"/>
      <c r="E307" s="43"/>
      <c r="F307" s="65"/>
      <c r="G307" s="14"/>
      <c r="H307" s="14"/>
      <c r="I307" s="9"/>
      <c r="J307" s="60"/>
      <c r="K307" s="35"/>
      <c r="L307" s="14"/>
      <c r="N307" s="9"/>
      <c r="O307" s="14"/>
      <c r="P307" s="182"/>
      <c r="Q307" s="49"/>
      <c r="R307" s="48"/>
      <c r="S307" s="9"/>
      <c r="T307" s="60"/>
      <c r="U307" s="5"/>
      <c r="V307" s="1"/>
      <c r="W307" s="1"/>
      <c r="X307" s="1"/>
      <c r="Y307" s="1"/>
      <c r="Z307" s="1"/>
      <c r="AA307" s="1"/>
    </row>
    <row r="308" spans="1:27" s="4" customFormat="1" ht="20.100000000000001" customHeight="1" x14ac:dyDescent="0.25">
      <c r="A308" s="1"/>
      <c r="B308" s="60"/>
      <c r="C308" s="14"/>
      <c r="D308" s="14"/>
      <c r="E308" s="43"/>
      <c r="F308" s="65"/>
      <c r="G308" s="14"/>
      <c r="H308" s="14"/>
      <c r="I308" s="9"/>
      <c r="J308" s="60"/>
      <c r="K308" s="35"/>
      <c r="L308" s="14"/>
      <c r="N308" s="9"/>
      <c r="O308" s="14"/>
      <c r="P308" s="182"/>
      <c r="Q308" s="49"/>
      <c r="R308" s="48"/>
      <c r="S308" s="9"/>
      <c r="T308" s="60"/>
      <c r="U308" s="5"/>
      <c r="V308" s="1"/>
      <c r="W308" s="1"/>
      <c r="X308" s="1"/>
      <c r="Y308" s="1"/>
      <c r="Z308" s="1"/>
      <c r="AA308" s="1"/>
    </row>
    <row r="309" spans="1:27" s="4" customFormat="1" ht="20.100000000000001" customHeight="1" x14ac:dyDescent="0.25">
      <c r="A309" s="1"/>
      <c r="B309" s="60"/>
      <c r="C309" s="14"/>
      <c r="D309" s="14"/>
      <c r="E309" s="43"/>
      <c r="F309" s="65"/>
      <c r="G309" s="14"/>
      <c r="H309" s="14"/>
      <c r="I309" s="9"/>
      <c r="J309" s="60"/>
      <c r="K309" s="35"/>
      <c r="L309" s="14"/>
      <c r="N309" s="9"/>
      <c r="O309" s="14"/>
      <c r="P309" s="182"/>
      <c r="Q309" s="49"/>
      <c r="R309" s="48"/>
      <c r="S309" s="9"/>
      <c r="T309" s="60"/>
      <c r="U309" s="5"/>
      <c r="V309" s="1"/>
      <c r="W309" s="1"/>
      <c r="X309" s="1"/>
      <c r="Y309" s="1"/>
      <c r="Z309" s="1"/>
      <c r="AA309" s="1"/>
    </row>
    <row r="310" spans="1:27" s="4" customFormat="1" ht="20.100000000000001" customHeight="1" x14ac:dyDescent="0.25">
      <c r="A310" s="1"/>
      <c r="B310" s="60"/>
      <c r="C310" s="14"/>
      <c r="D310" s="14"/>
      <c r="E310" s="43"/>
      <c r="F310" s="65"/>
      <c r="G310" s="14"/>
      <c r="H310" s="14"/>
      <c r="I310" s="9"/>
      <c r="J310" s="60"/>
      <c r="K310" s="35"/>
      <c r="L310" s="14"/>
      <c r="N310" s="9"/>
      <c r="O310" s="14"/>
      <c r="P310" s="182"/>
      <c r="Q310" s="49"/>
      <c r="R310" s="48"/>
      <c r="S310" s="9"/>
      <c r="T310" s="60"/>
      <c r="U310" s="5"/>
      <c r="V310" s="1"/>
      <c r="W310" s="1"/>
      <c r="X310" s="1"/>
      <c r="Y310" s="1"/>
      <c r="Z310" s="1"/>
      <c r="AA310" s="1"/>
    </row>
    <row r="311" spans="1:27" s="4" customFormat="1" ht="20.100000000000001" customHeight="1" x14ac:dyDescent="0.25">
      <c r="A311" s="1"/>
      <c r="B311" s="60"/>
      <c r="C311" s="14"/>
      <c r="D311" s="14"/>
      <c r="E311" s="43"/>
      <c r="F311" s="65"/>
      <c r="G311" s="14"/>
      <c r="H311" s="14"/>
      <c r="I311" s="9"/>
      <c r="J311" s="60"/>
      <c r="K311" s="35"/>
      <c r="L311" s="14"/>
      <c r="N311" s="9"/>
      <c r="O311" s="14"/>
      <c r="P311" s="182"/>
      <c r="Q311" s="49"/>
      <c r="R311" s="48"/>
      <c r="S311" s="9"/>
      <c r="T311" s="60"/>
      <c r="U311" s="5"/>
      <c r="V311" s="1"/>
      <c r="W311" s="1"/>
      <c r="X311" s="1"/>
      <c r="Y311" s="1"/>
      <c r="Z311" s="1"/>
      <c r="AA311" s="1"/>
    </row>
    <row r="312" spans="1:27" s="4" customFormat="1" ht="20.100000000000001" customHeight="1" x14ac:dyDescent="0.25">
      <c r="A312" s="1"/>
      <c r="B312" s="60"/>
      <c r="C312" s="14"/>
      <c r="D312" s="14"/>
      <c r="E312" s="43"/>
      <c r="F312" s="65"/>
      <c r="G312" s="14"/>
      <c r="H312" s="14"/>
      <c r="I312" s="9"/>
      <c r="J312" s="60"/>
      <c r="K312" s="35"/>
      <c r="L312" s="14"/>
      <c r="N312" s="9"/>
      <c r="O312" s="14"/>
      <c r="P312" s="182"/>
      <c r="Q312" s="49"/>
      <c r="R312" s="48"/>
      <c r="S312" s="9"/>
      <c r="T312" s="60"/>
      <c r="U312" s="5"/>
      <c r="V312" s="1"/>
      <c r="W312" s="1"/>
      <c r="X312" s="1"/>
      <c r="Y312" s="1"/>
      <c r="Z312" s="1"/>
      <c r="AA312" s="1"/>
    </row>
    <row r="313" spans="1:27" s="4" customFormat="1" ht="20.100000000000001" customHeight="1" x14ac:dyDescent="0.25">
      <c r="A313" s="1"/>
      <c r="B313" s="60"/>
      <c r="C313" s="14"/>
      <c r="D313" s="14"/>
      <c r="E313" s="43"/>
      <c r="F313" s="65"/>
      <c r="G313" s="14"/>
      <c r="H313" s="14"/>
      <c r="I313" s="9"/>
      <c r="J313" s="60"/>
      <c r="K313" s="35"/>
      <c r="L313" s="14"/>
      <c r="N313" s="9"/>
      <c r="O313" s="14"/>
      <c r="P313" s="182"/>
      <c r="Q313" s="49"/>
      <c r="R313" s="48"/>
      <c r="S313" s="9"/>
      <c r="T313" s="60"/>
      <c r="U313" s="5"/>
      <c r="V313" s="1"/>
      <c r="W313" s="1"/>
      <c r="X313" s="1"/>
      <c r="Y313" s="1"/>
      <c r="Z313" s="1"/>
      <c r="AA313" s="1"/>
    </row>
    <row r="314" spans="1:27" s="4" customFormat="1" ht="20.100000000000001" customHeight="1" x14ac:dyDescent="0.25">
      <c r="A314" s="1"/>
      <c r="B314" s="60"/>
      <c r="C314" s="14"/>
      <c r="D314" s="14"/>
      <c r="E314" s="43"/>
      <c r="F314" s="65"/>
      <c r="G314" s="14"/>
      <c r="H314" s="14"/>
      <c r="I314" s="9"/>
      <c r="J314" s="60"/>
      <c r="K314" s="35"/>
      <c r="L314" s="14"/>
      <c r="N314" s="9"/>
      <c r="O314" s="14"/>
      <c r="P314" s="182"/>
      <c r="Q314" s="49"/>
      <c r="R314" s="48"/>
      <c r="S314" s="9"/>
      <c r="T314" s="60"/>
      <c r="U314" s="5"/>
      <c r="V314" s="1"/>
      <c r="W314" s="1"/>
      <c r="X314" s="1"/>
      <c r="Y314" s="1"/>
      <c r="Z314" s="1"/>
      <c r="AA314" s="1"/>
    </row>
    <row r="315" spans="1:27" s="4" customFormat="1" ht="20.100000000000001" customHeight="1" x14ac:dyDescent="0.25">
      <c r="A315" s="1"/>
      <c r="B315" s="60"/>
      <c r="C315" s="14"/>
      <c r="D315" s="14"/>
      <c r="E315" s="43"/>
      <c r="F315" s="65"/>
      <c r="G315" s="14"/>
      <c r="H315" s="14"/>
      <c r="I315" s="9"/>
      <c r="J315" s="60"/>
      <c r="K315" s="35"/>
      <c r="L315" s="14"/>
      <c r="N315" s="9"/>
      <c r="O315" s="14"/>
      <c r="P315" s="182"/>
      <c r="Q315" s="49"/>
      <c r="R315" s="48"/>
      <c r="S315" s="9"/>
      <c r="T315" s="60"/>
      <c r="U315" s="5"/>
      <c r="V315" s="1"/>
      <c r="W315" s="1"/>
      <c r="X315" s="1"/>
      <c r="Y315" s="1"/>
      <c r="Z315" s="1"/>
      <c r="AA315" s="1"/>
    </row>
    <row r="316" spans="1:27" s="4" customFormat="1" ht="20.100000000000001" customHeight="1" x14ac:dyDescent="0.25">
      <c r="A316" s="1"/>
      <c r="B316" s="60"/>
      <c r="C316" s="14"/>
      <c r="D316" s="14"/>
      <c r="E316" s="43"/>
      <c r="F316" s="65"/>
      <c r="G316" s="14"/>
      <c r="H316" s="14"/>
      <c r="I316" s="9"/>
      <c r="J316" s="60"/>
      <c r="K316" s="35"/>
      <c r="L316" s="14"/>
      <c r="N316" s="9"/>
      <c r="O316" s="14"/>
      <c r="P316" s="182"/>
      <c r="Q316" s="49"/>
      <c r="R316" s="48"/>
      <c r="S316" s="9"/>
      <c r="T316" s="60"/>
      <c r="U316" s="5"/>
      <c r="V316" s="1"/>
      <c r="W316" s="1"/>
      <c r="X316" s="1"/>
      <c r="Y316" s="1"/>
      <c r="Z316" s="1"/>
      <c r="AA316" s="1"/>
    </row>
    <row r="317" spans="1:27" s="4" customFormat="1" ht="20.100000000000001" customHeight="1" x14ac:dyDescent="0.25">
      <c r="A317" s="1"/>
      <c r="B317" s="60"/>
      <c r="C317" s="14"/>
      <c r="D317" s="14"/>
      <c r="E317" s="43"/>
      <c r="F317" s="65"/>
      <c r="G317" s="14"/>
      <c r="H317" s="14"/>
      <c r="I317" s="9"/>
      <c r="J317" s="60"/>
      <c r="K317" s="35"/>
      <c r="L317" s="14"/>
      <c r="N317" s="9"/>
      <c r="O317" s="14"/>
      <c r="P317" s="182"/>
      <c r="Q317" s="49"/>
      <c r="R317" s="48"/>
      <c r="S317" s="9"/>
      <c r="T317" s="60"/>
      <c r="U317" s="5"/>
      <c r="V317" s="1"/>
      <c r="W317" s="1"/>
      <c r="X317" s="1"/>
      <c r="Y317" s="1"/>
      <c r="Z317" s="1"/>
      <c r="AA317" s="1"/>
    </row>
    <row r="318" spans="1:27" s="4" customFormat="1" ht="20.100000000000001" customHeight="1" x14ac:dyDescent="0.25">
      <c r="A318" s="1"/>
      <c r="B318" s="60"/>
      <c r="C318" s="14"/>
      <c r="D318" s="14"/>
      <c r="E318" s="53"/>
      <c r="F318" s="65"/>
      <c r="G318" s="14"/>
      <c r="H318" s="14"/>
      <c r="I318" s="9"/>
      <c r="J318" s="60"/>
      <c r="K318" s="35"/>
      <c r="L318" s="14"/>
      <c r="N318" s="9"/>
      <c r="O318" s="14"/>
      <c r="P318" s="182"/>
      <c r="Q318" s="49"/>
      <c r="R318" s="48"/>
      <c r="S318" s="9"/>
      <c r="T318" s="60"/>
      <c r="U318" s="5"/>
      <c r="V318" s="1"/>
      <c r="W318" s="1"/>
      <c r="X318" s="1"/>
      <c r="Y318" s="1"/>
      <c r="Z318" s="1"/>
      <c r="AA318" s="1"/>
    </row>
    <row r="319" spans="1:27" s="4" customFormat="1" ht="20.100000000000001" customHeight="1" x14ac:dyDescent="0.25">
      <c r="A319" s="1"/>
      <c r="B319" s="60"/>
      <c r="C319" s="14"/>
      <c r="D319" s="14"/>
      <c r="E319" s="53"/>
      <c r="F319" s="65"/>
      <c r="G319" s="14"/>
      <c r="H319" s="14"/>
      <c r="I319" s="9"/>
      <c r="J319" s="60"/>
      <c r="K319" s="35"/>
      <c r="L319" s="14"/>
      <c r="N319" s="9"/>
      <c r="O319" s="14"/>
      <c r="P319" s="182"/>
      <c r="Q319" s="49"/>
      <c r="R319" s="48"/>
      <c r="S319" s="9"/>
      <c r="T319" s="60"/>
      <c r="U319" s="5"/>
      <c r="V319" s="1"/>
      <c r="W319" s="1"/>
      <c r="X319" s="1"/>
      <c r="Y319" s="1"/>
      <c r="Z319" s="1"/>
      <c r="AA319" s="1"/>
    </row>
    <row r="320" spans="1:27" s="4" customFormat="1" ht="20.100000000000001" customHeight="1" x14ac:dyDescent="0.25">
      <c r="A320" s="1"/>
      <c r="B320" s="60"/>
      <c r="C320" s="14"/>
      <c r="D320" s="14"/>
      <c r="E320" s="53"/>
      <c r="F320" s="65"/>
      <c r="G320" s="14"/>
      <c r="H320" s="14"/>
      <c r="I320" s="9"/>
      <c r="J320" s="60"/>
      <c r="K320" s="35"/>
      <c r="L320" s="14"/>
      <c r="N320" s="9"/>
      <c r="O320" s="14"/>
      <c r="P320" s="182"/>
      <c r="Q320" s="49"/>
      <c r="R320" s="48"/>
      <c r="S320" s="9"/>
      <c r="T320" s="60"/>
      <c r="U320" s="5"/>
      <c r="V320" s="1"/>
      <c r="W320" s="1"/>
      <c r="X320" s="1"/>
      <c r="Y320" s="1"/>
      <c r="Z320" s="1"/>
      <c r="AA320" s="1"/>
    </row>
    <row r="321" spans="1:27" s="4" customFormat="1" ht="20.100000000000001" customHeight="1" x14ac:dyDescent="0.25">
      <c r="A321" s="1"/>
      <c r="B321" s="60"/>
      <c r="C321" s="14"/>
      <c r="D321" s="14"/>
      <c r="E321" s="53"/>
      <c r="F321" s="65"/>
      <c r="G321" s="14"/>
      <c r="H321" s="14"/>
      <c r="I321" s="9"/>
      <c r="J321" s="60"/>
      <c r="K321" s="35"/>
      <c r="L321" s="14"/>
      <c r="N321" s="9"/>
      <c r="O321" s="14"/>
      <c r="P321" s="182"/>
      <c r="Q321" s="49"/>
      <c r="R321" s="48"/>
      <c r="S321" s="9"/>
      <c r="T321" s="60"/>
      <c r="U321" s="5"/>
      <c r="V321" s="1"/>
      <c r="W321" s="1"/>
      <c r="X321" s="1"/>
      <c r="Y321" s="1"/>
      <c r="Z321" s="1"/>
      <c r="AA321" s="1"/>
    </row>
    <row r="322" spans="1:27" s="4" customFormat="1" ht="20.100000000000001" customHeight="1" x14ac:dyDescent="0.25">
      <c r="A322" s="1"/>
      <c r="B322" s="60"/>
      <c r="C322" s="14"/>
      <c r="D322" s="14"/>
      <c r="E322" s="53"/>
      <c r="F322" s="65"/>
      <c r="G322" s="14"/>
      <c r="H322" s="14"/>
      <c r="I322" s="9"/>
      <c r="J322" s="60"/>
      <c r="K322" s="35"/>
      <c r="L322" s="14"/>
      <c r="N322" s="9"/>
      <c r="O322" s="14"/>
      <c r="P322" s="182"/>
      <c r="Q322" s="49"/>
      <c r="R322" s="48"/>
      <c r="S322" s="9"/>
      <c r="T322" s="60"/>
      <c r="U322" s="5"/>
      <c r="V322" s="1"/>
      <c r="W322" s="1"/>
      <c r="X322" s="1"/>
      <c r="Y322" s="1"/>
      <c r="Z322" s="1"/>
      <c r="AA322" s="1"/>
    </row>
    <row r="323" spans="1:27" s="4" customFormat="1" ht="20.100000000000001" customHeight="1" x14ac:dyDescent="0.25">
      <c r="A323" s="1"/>
      <c r="B323" s="60"/>
      <c r="C323" s="14"/>
      <c r="D323" s="14"/>
      <c r="E323" s="53"/>
      <c r="F323" s="65"/>
      <c r="G323" s="14"/>
      <c r="H323" s="14"/>
      <c r="I323" s="9"/>
      <c r="J323" s="60"/>
      <c r="K323" s="35"/>
      <c r="L323" s="14"/>
      <c r="N323" s="9"/>
      <c r="O323" s="14"/>
      <c r="P323" s="182"/>
      <c r="Q323" s="49"/>
      <c r="R323" s="48"/>
      <c r="S323" s="9"/>
      <c r="T323" s="60"/>
      <c r="U323" s="5"/>
      <c r="V323" s="1"/>
      <c r="W323" s="1"/>
      <c r="X323" s="1"/>
      <c r="Y323" s="1"/>
      <c r="Z323" s="1"/>
      <c r="AA323" s="1"/>
    </row>
    <row r="324" spans="1:27" s="4" customFormat="1" ht="20.100000000000001" customHeight="1" x14ac:dyDescent="0.25">
      <c r="A324" s="1"/>
      <c r="B324" s="60"/>
      <c r="C324" s="14"/>
      <c r="D324" s="14"/>
      <c r="E324" s="53"/>
      <c r="F324" s="65"/>
      <c r="G324" s="14"/>
      <c r="H324" s="14"/>
      <c r="I324" s="9"/>
      <c r="J324" s="60"/>
      <c r="K324" s="35"/>
      <c r="L324" s="14"/>
      <c r="N324" s="9"/>
      <c r="O324" s="14"/>
      <c r="P324" s="182"/>
      <c r="Q324" s="49"/>
      <c r="R324" s="48"/>
      <c r="S324" s="9"/>
      <c r="T324" s="60"/>
      <c r="U324" s="5"/>
      <c r="V324" s="1"/>
      <c r="W324" s="1"/>
      <c r="X324" s="1"/>
      <c r="Y324" s="1"/>
      <c r="Z324" s="1"/>
      <c r="AA324" s="1"/>
    </row>
    <row r="325" spans="1:27" s="4" customFormat="1" ht="20.100000000000001" customHeight="1" x14ac:dyDescent="0.25">
      <c r="A325" s="1"/>
      <c r="B325" s="60"/>
      <c r="C325" s="14"/>
      <c r="D325" s="14"/>
      <c r="E325" s="53"/>
      <c r="F325" s="65"/>
      <c r="G325" s="14"/>
      <c r="H325" s="14"/>
      <c r="I325" s="9"/>
      <c r="J325" s="60"/>
      <c r="K325" s="35"/>
      <c r="L325" s="14"/>
      <c r="N325" s="9"/>
      <c r="O325" s="14"/>
      <c r="P325" s="182"/>
      <c r="Q325" s="49"/>
      <c r="R325" s="48"/>
      <c r="S325" s="9"/>
      <c r="T325" s="60"/>
      <c r="U325" s="5"/>
      <c r="V325" s="1"/>
      <c r="W325" s="1"/>
      <c r="X325" s="1"/>
      <c r="Y325" s="1"/>
      <c r="Z325" s="1"/>
      <c r="AA325" s="1"/>
    </row>
    <row r="326" spans="1:27" s="4" customFormat="1" ht="20.100000000000001" customHeight="1" x14ac:dyDescent="0.25">
      <c r="A326" s="1"/>
      <c r="B326" s="60"/>
      <c r="C326" s="14"/>
      <c r="D326" s="14"/>
      <c r="E326" s="53"/>
      <c r="F326" s="65"/>
      <c r="G326" s="14"/>
      <c r="H326" s="14"/>
      <c r="I326" s="9"/>
      <c r="J326" s="60"/>
      <c r="K326" s="35"/>
      <c r="L326" s="14"/>
      <c r="N326" s="9"/>
      <c r="O326" s="14"/>
      <c r="P326" s="182"/>
      <c r="Q326" s="49"/>
      <c r="R326" s="48"/>
      <c r="S326" s="9"/>
      <c r="T326" s="60"/>
      <c r="U326" s="5"/>
      <c r="V326" s="1"/>
      <c r="W326" s="1"/>
      <c r="X326" s="1"/>
      <c r="Y326" s="1"/>
      <c r="Z326" s="1"/>
      <c r="AA326" s="1"/>
    </row>
    <row r="327" spans="1:27" s="4" customFormat="1" ht="20.100000000000001" customHeight="1" x14ac:dyDescent="0.25">
      <c r="A327" s="1"/>
      <c r="B327" s="60"/>
      <c r="C327" s="14"/>
      <c r="D327" s="14"/>
      <c r="E327" s="53"/>
      <c r="F327" s="65"/>
      <c r="G327" s="14"/>
      <c r="H327" s="14"/>
      <c r="I327" s="9"/>
      <c r="J327" s="60"/>
      <c r="K327" s="35"/>
      <c r="L327" s="14"/>
      <c r="N327" s="9"/>
      <c r="O327" s="14"/>
      <c r="P327" s="182"/>
      <c r="Q327" s="49"/>
      <c r="R327" s="48"/>
      <c r="S327" s="9"/>
      <c r="T327" s="60"/>
      <c r="U327" s="5"/>
      <c r="V327" s="1"/>
      <c r="W327" s="1"/>
      <c r="X327" s="1"/>
      <c r="Y327" s="1"/>
      <c r="Z327" s="1"/>
      <c r="AA327" s="1"/>
    </row>
    <row r="328" spans="1:27" s="4" customFormat="1" ht="20.100000000000001" customHeight="1" x14ac:dyDescent="0.25">
      <c r="A328" s="1"/>
      <c r="B328" s="60"/>
      <c r="C328" s="14"/>
      <c r="D328" s="14"/>
      <c r="E328" s="53"/>
      <c r="F328" s="65"/>
      <c r="G328" s="14"/>
      <c r="H328" s="14"/>
      <c r="I328" s="9"/>
      <c r="J328" s="60"/>
      <c r="K328" s="35"/>
      <c r="L328" s="14"/>
      <c r="N328" s="9"/>
      <c r="O328" s="14"/>
      <c r="P328" s="182"/>
      <c r="Q328" s="49"/>
      <c r="R328" s="48"/>
      <c r="S328" s="9"/>
      <c r="T328" s="60"/>
      <c r="U328" s="5"/>
      <c r="V328" s="1"/>
      <c r="W328" s="1"/>
      <c r="X328" s="1"/>
      <c r="Y328" s="1"/>
      <c r="Z328" s="1"/>
      <c r="AA328" s="1"/>
    </row>
    <row r="329" spans="1:27" s="4" customFormat="1" ht="20.100000000000001" customHeight="1" x14ac:dyDescent="0.25">
      <c r="A329" s="1"/>
      <c r="B329" s="60"/>
      <c r="C329" s="14"/>
      <c r="D329" s="14"/>
      <c r="E329" s="53"/>
      <c r="F329" s="65"/>
      <c r="G329" s="14"/>
      <c r="H329" s="14"/>
      <c r="I329" s="9"/>
      <c r="J329" s="60"/>
      <c r="K329" s="35"/>
      <c r="L329" s="14"/>
      <c r="N329" s="9"/>
      <c r="O329" s="14"/>
      <c r="P329" s="182"/>
      <c r="Q329" s="49"/>
      <c r="R329" s="48"/>
      <c r="S329" s="9"/>
      <c r="T329" s="60"/>
      <c r="U329" s="5"/>
      <c r="V329" s="1"/>
      <c r="W329" s="1"/>
      <c r="X329" s="1"/>
      <c r="Y329" s="1"/>
      <c r="Z329" s="1"/>
      <c r="AA329" s="1"/>
    </row>
    <row r="330" spans="1:27" s="4" customFormat="1" ht="20.100000000000001" customHeight="1" x14ac:dyDescent="0.25">
      <c r="A330" s="1"/>
      <c r="B330" s="60"/>
      <c r="C330" s="14"/>
      <c r="D330" s="14"/>
      <c r="E330" s="53"/>
      <c r="F330" s="65"/>
      <c r="G330" s="14"/>
      <c r="H330" s="14"/>
      <c r="I330" s="9"/>
      <c r="J330" s="60"/>
      <c r="K330" s="35"/>
      <c r="L330" s="14"/>
      <c r="N330" s="9"/>
      <c r="O330" s="14"/>
      <c r="P330" s="182"/>
      <c r="Q330" s="49"/>
      <c r="R330" s="48"/>
      <c r="S330" s="9"/>
      <c r="T330" s="60"/>
      <c r="U330" s="5"/>
      <c r="V330" s="1"/>
      <c r="W330" s="1"/>
      <c r="X330" s="1"/>
      <c r="Y330" s="1"/>
      <c r="Z330" s="1"/>
      <c r="AA330" s="1"/>
    </row>
    <row r="331" spans="1:27" s="4" customFormat="1" ht="20.100000000000001" customHeight="1" x14ac:dyDescent="0.25">
      <c r="A331" s="1"/>
      <c r="B331" s="60"/>
      <c r="C331" s="14"/>
      <c r="D331" s="14"/>
      <c r="E331" s="53"/>
      <c r="F331" s="65"/>
      <c r="G331" s="14"/>
      <c r="H331" s="14"/>
      <c r="I331" s="9"/>
      <c r="J331" s="60"/>
      <c r="K331" s="35"/>
      <c r="L331" s="14"/>
      <c r="N331" s="9"/>
      <c r="O331" s="14"/>
      <c r="P331" s="182"/>
      <c r="Q331" s="49"/>
      <c r="R331" s="48"/>
      <c r="S331" s="9"/>
      <c r="T331" s="60"/>
      <c r="U331" s="5"/>
      <c r="V331" s="1"/>
      <c r="W331" s="1"/>
      <c r="X331" s="1"/>
      <c r="Y331" s="1"/>
      <c r="Z331" s="1"/>
      <c r="AA331" s="1"/>
    </row>
    <row r="332" spans="1:27" s="4" customFormat="1" ht="20.100000000000001" customHeight="1" x14ac:dyDescent="0.25">
      <c r="A332" s="1"/>
      <c r="B332" s="60"/>
      <c r="C332" s="14"/>
      <c r="D332" s="14"/>
      <c r="E332" s="53"/>
      <c r="F332" s="65"/>
      <c r="G332" s="14"/>
      <c r="H332" s="14"/>
      <c r="I332" s="9"/>
      <c r="J332" s="60"/>
      <c r="K332" s="35"/>
      <c r="L332" s="14"/>
      <c r="N332" s="9"/>
      <c r="O332" s="14"/>
      <c r="P332" s="182"/>
      <c r="Q332" s="49"/>
      <c r="R332" s="48"/>
      <c r="S332" s="9"/>
      <c r="T332" s="60"/>
      <c r="U332" s="5"/>
      <c r="V332" s="1"/>
      <c r="W332" s="1"/>
      <c r="X332" s="1"/>
      <c r="Y332" s="1"/>
      <c r="Z332" s="1"/>
      <c r="AA332" s="1"/>
    </row>
    <row r="333" spans="1:27" s="4" customFormat="1" ht="20.100000000000001" customHeight="1" x14ac:dyDescent="0.25">
      <c r="A333" s="1"/>
      <c r="B333" s="60"/>
      <c r="C333" s="14"/>
      <c r="D333" s="14"/>
      <c r="E333" s="53"/>
      <c r="F333" s="65"/>
      <c r="G333" s="14"/>
      <c r="H333" s="14"/>
      <c r="I333" s="9"/>
      <c r="J333" s="60"/>
      <c r="K333" s="35"/>
      <c r="L333" s="14"/>
      <c r="N333" s="9"/>
      <c r="O333" s="14"/>
      <c r="P333" s="182"/>
      <c r="Q333" s="49"/>
      <c r="R333" s="48"/>
      <c r="S333" s="9"/>
      <c r="T333" s="60"/>
      <c r="U333" s="5"/>
      <c r="V333" s="1"/>
      <c r="W333" s="1"/>
      <c r="X333" s="1"/>
      <c r="Y333" s="1"/>
      <c r="Z333" s="1"/>
      <c r="AA333" s="1"/>
    </row>
    <row r="334" spans="1:27" s="4" customFormat="1" ht="20.100000000000001" customHeight="1" x14ac:dyDescent="0.25">
      <c r="A334" s="1"/>
      <c r="B334" s="60"/>
      <c r="C334" s="14"/>
      <c r="D334" s="14"/>
      <c r="E334" s="53"/>
      <c r="F334" s="65"/>
      <c r="G334" s="14"/>
      <c r="H334" s="14"/>
      <c r="I334" s="9"/>
      <c r="J334" s="60"/>
      <c r="K334" s="35"/>
      <c r="L334" s="14"/>
      <c r="N334" s="9"/>
      <c r="O334" s="14"/>
      <c r="P334" s="182"/>
      <c r="Q334" s="49"/>
      <c r="R334" s="48"/>
      <c r="S334" s="9"/>
      <c r="T334" s="60"/>
      <c r="U334" s="5"/>
      <c r="V334" s="1"/>
      <c r="W334" s="1"/>
      <c r="X334" s="1"/>
      <c r="Y334" s="1"/>
      <c r="Z334" s="1"/>
      <c r="AA334" s="1"/>
    </row>
    <row r="335" spans="1:27" s="4" customFormat="1" ht="20.100000000000001" customHeight="1" x14ac:dyDescent="0.25">
      <c r="A335" s="1"/>
      <c r="B335" s="60"/>
      <c r="C335" s="14"/>
      <c r="D335" s="14"/>
      <c r="E335" s="53"/>
      <c r="F335" s="65"/>
      <c r="G335" s="14"/>
      <c r="H335" s="14"/>
      <c r="I335" s="9"/>
      <c r="J335" s="60"/>
      <c r="K335" s="35"/>
      <c r="L335" s="14"/>
      <c r="N335" s="9"/>
      <c r="O335" s="14"/>
      <c r="P335" s="182"/>
      <c r="Q335" s="49"/>
      <c r="R335" s="48"/>
      <c r="S335" s="9"/>
      <c r="T335" s="60"/>
      <c r="U335" s="5"/>
      <c r="V335" s="1"/>
      <c r="W335" s="1"/>
      <c r="X335" s="1"/>
      <c r="Y335" s="1"/>
      <c r="Z335" s="1"/>
      <c r="AA335" s="1"/>
    </row>
    <row r="336" spans="1:27" s="4" customFormat="1" ht="20.100000000000001" customHeight="1" x14ac:dyDescent="0.25">
      <c r="A336" s="1"/>
      <c r="B336" s="60"/>
      <c r="C336" s="14"/>
      <c r="D336" s="14"/>
      <c r="E336" s="53"/>
      <c r="F336" s="65"/>
      <c r="G336" s="14"/>
      <c r="H336" s="14"/>
      <c r="I336" s="9"/>
      <c r="J336" s="60"/>
      <c r="K336" s="35"/>
      <c r="L336" s="14"/>
      <c r="N336" s="9"/>
      <c r="O336" s="14"/>
      <c r="P336" s="182"/>
      <c r="Q336" s="49"/>
      <c r="R336" s="48"/>
      <c r="S336" s="9"/>
      <c r="T336" s="60"/>
      <c r="U336" s="5"/>
      <c r="V336" s="1"/>
      <c r="W336" s="1"/>
      <c r="X336" s="1"/>
      <c r="Y336" s="1"/>
      <c r="Z336" s="1"/>
      <c r="AA336" s="1"/>
    </row>
    <row r="337" spans="1:27" s="4" customFormat="1" ht="20.100000000000001" customHeight="1" x14ac:dyDescent="0.25">
      <c r="A337" s="1"/>
      <c r="B337" s="60"/>
      <c r="C337" s="14"/>
      <c r="D337" s="14"/>
      <c r="E337" s="53"/>
      <c r="F337" s="65"/>
      <c r="G337" s="14"/>
      <c r="H337" s="14"/>
      <c r="I337" s="9"/>
      <c r="J337" s="60"/>
      <c r="K337" s="35"/>
      <c r="L337" s="14"/>
      <c r="N337" s="9"/>
      <c r="O337" s="14"/>
      <c r="P337" s="182"/>
      <c r="Q337" s="49"/>
      <c r="R337" s="48"/>
      <c r="S337" s="9"/>
      <c r="T337" s="60"/>
      <c r="U337" s="5"/>
      <c r="V337" s="1"/>
      <c r="W337" s="1"/>
      <c r="X337" s="1"/>
      <c r="Y337" s="1"/>
      <c r="Z337" s="1"/>
      <c r="AA337" s="1"/>
    </row>
    <row r="338" spans="1:27" s="4" customFormat="1" ht="20.100000000000001" customHeight="1" x14ac:dyDescent="0.25">
      <c r="A338" s="1"/>
      <c r="B338" s="60"/>
      <c r="C338" s="14"/>
      <c r="D338" s="14"/>
      <c r="E338" s="53"/>
      <c r="F338" s="65"/>
      <c r="G338" s="14"/>
      <c r="H338" s="14"/>
      <c r="I338" s="9"/>
      <c r="J338" s="60"/>
      <c r="K338" s="35"/>
      <c r="L338" s="14"/>
      <c r="N338" s="9"/>
      <c r="O338" s="14"/>
      <c r="P338" s="182"/>
      <c r="Q338" s="49"/>
      <c r="R338" s="48"/>
      <c r="S338" s="9"/>
      <c r="T338" s="60"/>
      <c r="U338" s="5"/>
      <c r="V338" s="1"/>
      <c r="W338" s="1"/>
      <c r="X338" s="1"/>
      <c r="Y338" s="1"/>
      <c r="Z338" s="1"/>
      <c r="AA338" s="1"/>
    </row>
    <row r="339" spans="1:27" s="4" customFormat="1" ht="20.100000000000001" customHeight="1" x14ac:dyDescent="0.25">
      <c r="A339" s="1"/>
      <c r="B339" s="60"/>
      <c r="C339" s="14"/>
      <c r="D339" s="14"/>
      <c r="E339" s="53"/>
      <c r="F339" s="65"/>
      <c r="G339" s="14"/>
      <c r="H339" s="14"/>
      <c r="I339" s="9"/>
      <c r="J339" s="60"/>
      <c r="K339" s="35"/>
      <c r="L339" s="14"/>
      <c r="N339" s="9"/>
      <c r="O339" s="14"/>
      <c r="P339" s="182"/>
      <c r="Q339" s="49"/>
      <c r="R339" s="48"/>
      <c r="S339" s="9"/>
      <c r="T339" s="60"/>
      <c r="U339" s="5"/>
      <c r="V339" s="1"/>
      <c r="W339" s="1"/>
      <c r="X339" s="1"/>
      <c r="Y339" s="1"/>
      <c r="Z339" s="1"/>
      <c r="AA339" s="1"/>
    </row>
    <row r="340" spans="1:27" s="4" customFormat="1" ht="20.100000000000001" customHeight="1" x14ac:dyDescent="0.25">
      <c r="A340" s="1"/>
      <c r="B340" s="60"/>
      <c r="C340" s="14"/>
      <c r="D340" s="14"/>
      <c r="E340" s="53"/>
      <c r="F340" s="65"/>
      <c r="G340" s="14"/>
      <c r="H340" s="14"/>
      <c r="I340" s="9"/>
      <c r="J340" s="60"/>
      <c r="K340" s="35"/>
      <c r="L340" s="14"/>
      <c r="N340" s="9"/>
      <c r="O340" s="14"/>
      <c r="P340" s="182"/>
      <c r="Q340" s="49"/>
      <c r="R340" s="48"/>
      <c r="S340" s="9"/>
      <c r="T340" s="60"/>
      <c r="U340" s="5"/>
      <c r="V340" s="1"/>
      <c r="W340" s="1"/>
      <c r="X340" s="1"/>
      <c r="Y340" s="1"/>
      <c r="Z340" s="1"/>
      <c r="AA340" s="1"/>
    </row>
    <row r="341" spans="1:27" s="4" customFormat="1" ht="20.100000000000001" customHeight="1" x14ac:dyDescent="0.25">
      <c r="A341" s="1"/>
      <c r="B341" s="60"/>
      <c r="C341" s="14"/>
      <c r="D341" s="14"/>
      <c r="E341" s="53"/>
      <c r="F341" s="65"/>
      <c r="G341" s="14"/>
      <c r="H341" s="14"/>
      <c r="I341" s="9"/>
      <c r="J341" s="60"/>
      <c r="K341" s="35"/>
      <c r="L341" s="14"/>
      <c r="N341" s="9"/>
      <c r="O341" s="14"/>
      <c r="P341" s="182"/>
      <c r="Q341" s="49"/>
      <c r="R341" s="48"/>
      <c r="S341" s="9"/>
      <c r="T341" s="60"/>
      <c r="U341" s="5"/>
      <c r="V341" s="1"/>
      <c r="W341" s="1"/>
      <c r="X341" s="1"/>
      <c r="Y341" s="1"/>
      <c r="Z341" s="1"/>
      <c r="AA341" s="1"/>
    </row>
    <row r="342" spans="1:27" s="4" customFormat="1" ht="20.100000000000001" customHeight="1" x14ac:dyDescent="0.25">
      <c r="A342" s="1"/>
      <c r="B342" s="60"/>
      <c r="C342" s="14"/>
      <c r="D342" s="14"/>
      <c r="E342" s="53"/>
      <c r="F342" s="65"/>
      <c r="G342" s="14"/>
      <c r="H342" s="14"/>
      <c r="I342" s="9"/>
      <c r="J342" s="60"/>
      <c r="K342" s="35"/>
      <c r="L342" s="14"/>
      <c r="N342" s="9"/>
      <c r="O342" s="14"/>
      <c r="P342" s="182"/>
      <c r="Q342" s="49"/>
      <c r="R342" s="48"/>
      <c r="S342" s="9"/>
      <c r="T342" s="60"/>
      <c r="U342" s="5"/>
      <c r="V342" s="1"/>
      <c r="W342" s="1"/>
      <c r="X342" s="1"/>
      <c r="Y342" s="1"/>
      <c r="Z342" s="1"/>
      <c r="AA342" s="1"/>
    </row>
    <row r="343" spans="1:27" s="4" customFormat="1" ht="20.100000000000001" customHeight="1" x14ac:dyDescent="0.25">
      <c r="A343" s="1"/>
      <c r="B343" s="60"/>
      <c r="C343" s="14"/>
      <c r="D343" s="14"/>
      <c r="E343" s="53"/>
      <c r="F343" s="65"/>
      <c r="G343" s="14"/>
      <c r="H343" s="14"/>
      <c r="I343" s="9"/>
      <c r="J343" s="60"/>
      <c r="K343" s="35"/>
      <c r="L343" s="14"/>
      <c r="N343" s="9"/>
      <c r="O343" s="14"/>
      <c r="P343" s="182"/>
      <c r="Q343" s="49"/>
      <c r="R343" s="48"/>
      <c r="S343" s="9"/>
      <c r="T343" s="60"/>
      <c r="U343" s="5"/>
      <c r="V343" s="1"/>
      <c r="W343" s="1"/>
      <c r="X343" s="1"/>
      <c r="Y343" s="1"/>
      <c r="Z343" s="1"/>
      <c r="AA343" s="1"/>
    </row>
    <row r="344" spans="1:27" s="4" customFormat="1" ht="20.100000000000001" customHeight="1" x14ac:dyDescent="0.25">
      <c r="A344" s="1"/>
      <c r="B344" s="60"/>
      <c r="C344" s="14"/>
      <c r="D344" s="14"/>
      <c r="E344" s="53"/>
      <c r="F344" s="65"/>
      <c r="G344" s="14"/>
      <c r="H344" s="14"/>
      <c r="I344" s="9"/>
      <c r="J344" s="60"/>
      <c r="K344" s="35"/>
      <c r="L344" s="14"/>
      <c r="N344" s="9"/>
      <c r="O344" s="14"/>
      <c r="P344" s="182"/>
      <c r="Q344" s="49"/>
      <c r="R344" s="48"/>
      <c r="S344" s="9"/>
      <c r="T344" s="60"/>
      <c r="U344" s="5"/>
      <c r="V344" s="1"/>
      <c r="W344" s="1"/>
      <c r="X344" s="1"/>
      <c r="Y344" s="1"/>
      <c r="Z344" s="1"/>
      <c r="AA344" s="1"/>
    </row>
    <row r="345" spans="1:27" s="4" customFormat="1" ht="20.100000000000001" customHeight="1" x14ac:dyDescent="0.25">
      <c r="A345" s="1"/>
      <c r="B345" s="60"/>
      <c r="C345" s="14"/>
      <c r="D345" s="14"/>
      <c r="E345" s="53"/>
      <c r="F345" s="65"/>
      <c r="G345" s="14"/>
      <c r="H345" s="14"/>
      <c r="I345" s="9"/>
      <c r="J345" s="60"/>
      <c r="K345" s="35"/>
      <c r="L345" s="14"/>
      <c r="N345" s="9"/>
      <c r="O345" s="14"/>
      <c r="P345" s="182"/>
      <c r="Q345" s="49"/>
      <c r="R345" s="48"/>
      <c r="S345" s="9"/>
      <c r="T345" s="60"/>
      <c r="U345" s="5"/>
      <c r="V345" s="1"/>
      <c r="W345" s="1"/>
      <c r="X345" s="1"/>
      <c r="Y345" s="1"/>
      <c r="Z345" s="1"/>
      <c r="AA345" s="1"/>
    </row>
    <row r="346" spans="1:27" s="4" customFormat="1" ht="20.100000000000001" customHeight="1" x14ac:dyDescent="0.25">
      <c r="A346" s="1"/>
      <c r="B346" s="60"/>
      <c r="C346" s="14"/>
      <c r="D346" s="14"/>
      <c r="E346" s="53"/>
      <c r="F346" s="65"/>
      <c r="G346" s="14"/>
      <c r="H346" s="14"/>
      <c r="I346" s="9"/>
      <c r="J346" s="60"/>
      <c r="K346" s="35"/>
      <c r="L346" s="14"/>
      <c r="N346" s="9"/>
      <c r="O346" s="14"/>
      <c r="P346" s="182"/>
      <c r="Q346" s="49"/>
      <c r="R346" s="48"/>
      <c r="S346" s="9"/>
      <c r="T346" s="60"/>
      <c r="U346" s="5"/>
      <c r="V346" s="1"/>
      <c r="W346" s="1"/>
      <c r="X346" s="1"/>
      <c r="Y346" s="1"/>
      <c r="Z346" s="1"/>
      <c r="AA346" s="1"/>
    </row>
    <row r="347" spans="1:27" s="4" customFormat="1" ht="20.100000000000001" customHeight="1" x14ac:dyDescent="0.25">
      <c r="A347" s="1"/>
      <c r="B347" s="60"/>
      <c r="C347" s="14"/>
      <c r="D347" s="14"/>
      <c r="E347" s="53"/>
      <c r="F347" s="65"/>
      <c r="G347" s="14"/>
      <c r="H347" s="14"/>
      <c r="I347" s="9"/>
      <c r="J347" s="60"/>
      <c r="K347" s="35"/>
      <c r="L347" s="14"/>
      <c r="N347" s="9"/>
      <c r="O347" s="14"/>
      <c r="P347" s="182"/>
      <c r="Q347" s="49"/>
      <c r="R347" s="48"/>
      <c r="S347" s="9"/>
      <c r="T347" s="60"/>
      <c r="U347" s="5"/>
      <c r="V347" s="1"/>
      <c r="W347" s="1"/>
      <c r="X347" s="1"/>
      <c r="Y347" s="1"/>
      <c r="Z347" s="1"/>
      <c r="AA347" s="1"/>
    </row>
    <row r="348" spans="1:27" s="4" customFormat="1" ht="20.100000000000001" customHeight="1" x14ac:dyDescent="0.25">
      <c r="A348" s="1"/>
      <c r="B348" s="60"/>
      <c r="C348" s="14"/>
      <c r="D348" s="14"/>
      <c r="E348" s="53"/>
      <c r="F348" s="65"/>
      <c r="G348" s="14"/>
      <c r="H348" s="14"/>
      <c r="I348" s="9"/>
      <c r="J348" s="60"/>
      <c r="K348" s="35"/>
      <c r="L348" s="14"/>
      <c r="N348" s="9"/>
      <c r="O348" s="14"/>
      <c r="P348" s="182"/>
      <c r="Q348" s="49"/>
      <c r="R348" s="48"/>
      <c r="S348" s="9"/>
      <c r="T348" s="60"/>
      <c r="U348" s="5"/>
      <c r="V348" s="1"/>
      <c r="W348" s="1"/>
      <c r="X348" s="1"/>
      <c r="Y348" s="1"/>
      <c r="Z348" s="1"/>
      <c r="AA348" s="1"/>
    </row>
    <row r="349" spans="1:27" s="4" customFormat="1" ht="20.100000000000001" customHeight="1" x14ac:dyDescent="0.25">
      <c r="A349" s="1"/>
      <c r="B349" s="60"/>
      <c r="C349" s="14"/>
      <c r="D349" s="14"/>
      <c r="E349" s="53"/>
      <c r="F349" s="65"/>
      <c r="G349" s="14"/>
      <c r="H349" s="14"/>
      <c r="I349" s="9"/>
      <c r="J349" s="60"/>
      <c r="K349" s="35"/>
      <c r="L349" s="14"/>
      <c r="N349" s="9"/>
      <c r="O349" s="14"/>
      <c r="P349" s="182"/>
      <c r="Q349" s="49"/>
      <c r="R349" s="48"/>
      <c r="S349" s="9"/>
      <c r="T349" s="60"/>
      <c r="U349" s="5"/>
      <c r="V349" s="1"/>
      <c r="W349" s="1"/>
      <c r="X349" s="1"/>
      <c r="Y349" s="1"/>
      <c r="Z349" s="1"/>
      <c r="AA349" s="1"/>
    </row>
    <row r="350" spans="1:27" s="4" customFormat="1" ht="20.100000000000001" customHeight="1" x14ac:dyDescent="0.25">
      <c r="A350" s="1"/>
      <c r="B350" s="60"/>
      <c r="C350" s="14"/>
      <c r="D350" s="14"/>
      <c r="E350" s="53"/>
      <c r="F350" s="65"/>
      <c r="G350" s="14"/>
      <c r="H350" s="14"/>
      <c r="I350" s="9"/>
      <c r="J350" s="60"/>
      <c r="K350" s="35"/>
      <c r="L350" s="14"/>
      <c r="N350" s="9"/>
      <c r="O350" s="14"/>
      <c r="P350" s="182"/>
      <c r="Q350" s="49"/>
      <c r="R350" s="48"/>
      <c r="S350" s="9"/>
      <c r="T350" s="60"/>
      <c r="U350" s="5"/>
      <c r="V350" s="1"/>
      <c r="W350" s="1"/>
      <c r="X350" s="1"/>
      <c r="Y350" s="1"/>
      <c r="Z350" s="1"/>
      <c r="AA350" s="1"/>
    </row>
    <row r="351" spans="1:27" s="4" customFormat="1" ht="20.100000000000001" customHeight="1" x14ac:dyDescent="0.25">
      <c r="A351" s="1"/>
      <c r="B351" s="60"/>
      <c r="C351" s="14"/>
      <c r="D351" s="14"/>
      <c r="E351" s="53"/>
      <c r="F351" s="65"/>
      <c r="G351" s="14"/>
      <c r="H351" s="14"/>
      <c r="I351" s="9"/>
      <c r="J351" s="60"/>
      <c r="K351" s="35"/>
      <c r="L351" s="14"/>
      <c r="N351" s="9"/>
      <c r="O351" s="14"/>
      <c r="P351" s="182"/>
      <c r="Q351" s="49"/>
      <c r="R351" s="48"/>
      <c r="S351" s="9"/>
      <c r="T351" s="60"/>
      <c r="U351" s="5"/>
      <c r="V351" s="1"/>
      <c r="W351" s="1"/>
      <c r="X351" s="1"/>
      <c r="Y351" s="1"/>
      <c r="Z351" s="1"/>
      <c r="AA351" s="1"/>
    </row>
    <row r="352" spans="1:27" s="4" customFormat="1" ht="20.100000000000001" customHeight="1" x14ac:dyDescent="0.25">
      <c r="A352" s="1"/>
      <c r="B352" s="60"/>
      <c r="C352" s="14"/>
      <c r="D352" s="14"/>
      <c r="E352" s="53"/>
      <c r="F352" s="65"/>
      <c r="G352" s="14"/>
      <c r="H352" s="14"/>
      <c r="I352" s="9"/>
      <c r="J352" s="60"/>
      <c r="K352" s="35"/>
      <c r="L352" s="14"/>
      <c r="N352" s="9"/>
      <c r="O352" s="14"/>
      <c r="P352" s="182"/>
      <c r="Q352" s="49"/>
      <c r="R352" s="48"/>
      <c r="S352" s="9"/>
      <c r="T352" s="60"/>
      <c r="U352" s="5"/>
      <c r="V352" s="1"/>
      <c r="W352" s="1"/>
      <c r="X352" s="1"/>
      <c r="Y352" s="1"/>
      <c r="Z352" s="1"/>
      <c r="AA352" s="1"/>
    </row>
    <row r="353" spans="1:27" s="4" customFormat="1" ht="20.100000000000001" customHeight="1" x14ac:dyDescent="0.25">
      <c r="A353" s="1"/>
      <c r="B353" s="60"/>
      <c r="C353" s="14"/>
      <c r="D353" s="14"/>
      <c r="E353" s="53"/>
      <c r="F353" s="65"/>
      <c r="G353" s="14"/>
      <c r="H353" s="14"/>
      <c r="I353" s="9"/>
      <c r="J353" s="60"/>
      <c r="K353" s="35"/>
      <c r="L353" s="14"/>
      <c r="N353" s="9"/>
      <c r="O353" s="14"/>
      <c r="P353" s="182"/>
      <c r="Q353" s="49"/>
      <c r="R353" s="48"/>
      <c r="S353" s="9"/>
      <c r="T353" s="60"/>
      <c r="U353" s="5"/>
      <c r="V353" s="1"/>
      <c r="W353" s="1"/>
      <c r="X353" s="1"/>
      <c r="Y353" s="1"/>
      <c r="Z353" s="1"/>
      <c r="AA353" s="1"/>
    </row>
    <row r="354" spans="1:27" s="4" customFormat="1" ht="20.100000000000001" customHeight="1" x14ac:dyDescent="0.25">
      <c r="A354" s="1"/>
      <c r="B354" s="60"/>
      <c r="C354" s="14"/>
      <c r="D354" s="14"/>
      <c r="E354" s="53"/>
      <c r="F354" s="65"/>
      <c r="G354" s="14"/>
      <c r="H354" s="14"/>
      <c r="I354" s="9"/>
      <c r="J354" s="60"/>
      <c r="K354" s="35"/>
      <c r="L354" s="14"/>
      <c r="N354" s="9"/>
      <c r="O354" s="14"/>
      <c r="P354" s="182"/>
      <c r="Q354" s="49"/>
      <c r="R354" s="48"/>
      <c r="S354" s="9"/>
      <c r="T354" s="60"/>
      <c r="U354" s="5"/>
      <c r="V354" s="1"/>
      <c r="W354" s="1"/>
      <c r="X354" s="1"/>
      <c r="Y354" s="1"/>
      <c r="Z354" s="1"/>
      <c r="AA354" s="1"/>
    </row>
    <row r="355" spans="1:27" s="4" customFormat="1" ht="20.100000000000001" customHeight="1" x14ac:dyDescent="0.25">
      <c r="A355" s="1"/>
      <c r="B355" s="60"/>
      <c r="C355" s="14"/>
      <c r="D355" s="14"/>
      <c r="E355" s="53"/>
      <c r="F355" s="65"/>
      <c r="G355" s="14"/>
      <c r="H355" s="14"/>
      <c r="I355" s="9"/>
      <c r="J355" s="60"/>
      <c r="K355" s="35"/>
      <c r="L355" s="14"/>
      <c r="N355" s="9"/>
      <c r="O355" s="14"/>
      <c r="P355" s="182"/>
      <c r="Q355" s="49"/>
      <c r="R355" s="48"/>
      <c r="S355" s="9"/>
      <c r="T355" s="60"/>
      <c r="U355" s="5"/>
      <c r="V355" s="1"/>
      <c r="W355" s="1"/>
      <c r="X355" s="1"/>
      <c r="Y355" s="1"/>
      <c r="Z355" s="1"/>
      <c r="AA355" s="1"/>
    </row>
    <row r="356" spans="1:27" s="4" customFormat="1" ht="20.100000000000001" customHeight="1" x14ac:dyDescent="0.25">
      <c r="A356" s="1"/>
      <c r="B356" s="60"/>
      <c r="C356" s="14"/>
      <c r="D356" s="14"/>
      <c r="E356" s="53"/>
      <c r="F356" s="65"/>
      <c r="G356" s="14"/>
      <c r="H356" s="14"/>
      <c r="I356" s="9"/>
      <c r="J356" s="60"/>
      <c r="K356" s="35"/>
      <c r="L356" s="14"/>
      <c r="N356" s="9"/>
      <c r="O356" s="14"/>
      <c r="P356" s="182"/>
      <c r="Q356" s="49"/>
      <c r="R356" s="48"/>
      <c r="S356" s="9"/>
      <c r="T356" s="60"/>
      <c r="U356" s="5"/>
      <c r="V356" s="1"/>
      <c r="W356" s="1"/>
      <c r="X356" s="1"/>
      <c r="Y356" s="1"/>
      <c r="Z356" s="1"/>
      <c r="AA356" s="1"/>
    </row>
    <row r="357" spans="1:27" s="4" customFormat="1" ht="20.100000000000001" customHeight="1" x14ac:dyDescent="0.25">
      <c r="A357" s="1"/>
      <c r="B357" s="60"/>
      <c r="C357" s="14"/>
      <c r="D357" s="14"/>
      <c r="E357" s="53"/>
      <c r="F357" s="65"/>
      <c r="G357" s="14"/>
      <c r="H357" s="14"/>
      <c r="I357" s="9"/>
      <c r="J357" s="60"/>
      <c r="K357" s="35"/>
      <c r="L357" s="14"/>
      <c r="N357" s="9"/>
      <c r="O357" s="14"/>
      <c r="P357" s="182"/>
      <c r="Q357" s="49"/>
      <c r="R357" s="48"/>
      <c r="S357" s="9"/>
      <c r="T357" s="60"/>
      <c r="U357" s="5"/>
      <c r="V357" s="1"/>
      <c r="W357" s="1"/>
      <c r="X357" s="1"/>
      <c r="Y357" s="1"/>
      <c r="Z357" s="1"/>
      <c r="AA357" s="1"/>
    </row>
    <row r="358" spans="1:27" s="4" customFormat="1" ht="20.100000000000001" customHeight="1" x14ac:dyDescent="0.25">
      <c r="A358" s="1"/>
      <c r="B358" s="60"/>
      <c r="C358" s="14"/>
      <c r="D358" s="14"/>
      <c r="E358" s="53"/>
      <c r="F358" s="65"/>
      <c r="G358" s="14"/>
      <c r="H358" s="14"/>
      <c r="I358" s="9"/>
      <c r="J358" s="60"/>
      <c r="K358" s="35"/>
      <c r="L358" s="14"/>
      <c r="N358" s="9"/>
      <c r="O358" s="14"/>
      <c r="P358" s="182"/>
      <c r="Q358" s="49"/>
      <c r="R358" s="48"/>
      <c r="S358" s="9"/>
      <c r="T358" s="60"/>
      <c r="U358" s="5"/>
      <c r="V358" s="1"/>
      <c r="W358" s="1"/>
      <c r="X358" s="1"/>
      <c r="Y358" s="1"/>
      <c r="Z358" s="1"/>
      <c r="AA358" s="1"/>
    </row>
  </sheetData>
  <mergeCells count="6">
    <mergeCell ref="A1:S1"/>
    <mergeCell ref="G3:I3"/>
    <mergeCell ref="K3:Q3"/>
    <mergeCell ref="A6:S6"/>
    <mergeCell ref="C3:E3"/>
    <mergeCell ref="A2:S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7"/>
  <sheetViews>
    <sheetView zoomScale="90" zoomScaleNormal="90" workbookViewId="0">
      <pane ySplit="4" topLeftCell="A6" activePane="bottomLeft" state="frozen"/>
      <selection pane="bottomLeft" activeCell="O21" sqref="O21"/>
    </sheetView>
  </sheetViews>
  <sheetFormatPr defaultRowHeight="15" x14ac:dyDescent="0.25"/>
  <cols>
    <col min="1" max="1" width="10.28515625" style="1" customWidth="1"/>
    <col min="2" max="2" width="1.28515625" style="60" customWidth="1"/>
    <col min="3" max="6" width="12.7109375" style="11" customWidth="1"/>
    <col min="7" max="7" width="12.7109375" style="48" customWidth="1"/>
    <col min="8" max="8" width="1.42578125" style="59" customWidth="1"/>
    <col min="9" max="13" width="12.7109375" style="48" customWidth="1"/>
    <col min="14" max="14" width="1.28515625" style="69" customWidth="1"/>
    <col min="15" max="15" width="92.5703125" style="1" customWidth="1"/>
    <col min="16" max="16" width="12" style="1" bestFit="1" customWidth="1"/>
    <col min="17" max="17" width="16.42578125" style="5" customWidth="1"/>
    <col min="18" max="18" width="50.7109375" style="1" customWidth="1"/>
    <col min="19" max="19" width="9" style="1" customWidth="1"/>
    <col min="20" max="20" width="34" style="1" customWidth="1"/>
    <col min="21" max="16384" width="9.140625" style="1"/>
  </cols>
  <sheetData>
    <row r="1" spans="1:23" ht="27.75" customHeight="1" x14ac:dyDescent="0.25">
      <c r="A1" s="201" t="s">
        <v>138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  <c r="N1" s="69">
        <v>2.8072027719279791</v>
      </c>
    </row>
    <row r="2" spans="1:23" ht="23.25" customHeight="1" x14ac:dyDescent="0.25">
      <c r="B2" s="62"/>
      <c r="C2" s="207" t="s">
        <v>136</v>
      </c>
      <c r="D2" s="208"/>
      <c r="E2" s="208"/>
      <c r="F2" s="208"/>
      <c r="G2" s="209"/>
      <c r="H2" s="160"/>
      <c r="I2" s="207" t="s">
        <v>137</v>
      </c>
      <c r="J2" s="208"/>
      <c r="K2" s="208"/>
      <c r="L2" s="208"/>
      <c r="M2" s="209"/>
    </row>
    <row r="3" spans="1:23" s="21" customFormat="1" ht="48" customHeight="1" x14ac:dyDescent="0.25">
      <c r="A3" s="18" t="s">
        <v>9</v>
      </c>
      <c r="B3" s="61"/>
      <c r="C3" s="30" t="s">
        <v>130</v>
      </c>
      <c r="D3" s="30" t="s">
        <v>131</v>
      </c>
      <c r="E3" s="154" t="s">
        <v>132</v>
      </c>
      <c r="F3" s="154" t="s">
        <v>133</v>
      </c>
      <c r="G3" s="32" t="s">
        <v>134</v>
      </c>
      <c r="H3" s="183"/>
      <c r="I3" s="30" t="s">
        <v>130</v>
      </c>
      <c r="J3" s="30" t="s">
        <v>131</v>
      </c>
      <c r="K3" s="154" t="s">
        <v>132</v>
      </c>
      <c r="L3" s="154" t="s">
        <v>133</v>
      </c>
      <c r="M3" s="185" t="s">
        <v>144</v>
      </c>
      <c r="N3" s="71"/>
    </row>
    <row r="4" spans="1:23" s="22" customFormat="1" ht="20.100000000000001" customHeight="1" x14ac:dyDescent="0.25">
      <c r="B4" s="64"/>
      <c r="C4" s="17" t="s">
        <v>37</v>
      </c>
      <c r="D4" s="17" t="s">
        <v>25</v>
      </c>
      <c r="E4" s="17" t="s">
        <v>67</v>
      </c>
      <c r="F4" s="17" t="s">
        <v>1</v>
      </c>
      <c r="G4" s="33" t="s">
        <v>59</v>
      </c>
      <c r="H4" s="184"/>
      <c r="I4" s="17" t="s">
        <v>37</v>
      </c>
      <c r="J4" s="17" t="s">
        <v>25</v>
      </c>
      <c r="K4" s="17" t="s">
        <v>67</v>
      </c>
      <c r="L4" s="17" t="s">
        <v>1</v>
      </c>
      <c r="M4" s="148" t="s">
        <v>59</v>
      </c>
      <c r="N4" s="72"/>
      <c r="O4" s="1"/>
      <c r="P4" s="1"/>
      <c r="Q4" s="5"/>
      <c r="R4" s="1"/>
      <c r="S4" s="1"/>
      <c r="T4" s="1"/>
    </row>
    <row r="5" spans="1:23" ht="20.100000000000001" customHeight="1" x14ac:dyDescent="0.25">
      <c r="A5" s="204" t="s">
        <v>68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</row>
    <row r="6" spans="1:23" ht="20.100000000000001" customHeight="1" x14ac:dyDescent="0.25">
      <c r="A6" s="8">
        <v>2020</v>
      </c>
      <c r="C6" s="51">
        <f>BAU!C45-DECARBONISATION!P7</f>
        <v>0</v>
      </c>
      <c r="D6" s="51">
        <f>C6</f>
        <v>0</v>
      </c>
      <c r="E6" s="51">
        <f>BAU!D45-DECARBONISATION!K7</f>
        <v>0</v>
      </c>
      <c r="F6" s="51">
        <f>E6</f>
        <v>0</v>
      </c>
      <c r="G6" s="51" t="e">
        <f>1000*D6/F6</f>
        <v>#DIV/0!</v>
      </c>
      <c r="H6" s="44"/>
      <c r="I6" s="51">
        <f>BAU!C45-'DECARBONISATION + ADAPTATION'!P7</f>
        <v>0</v>
      </c>
      <c r="J6" s="51">
        <f>I6</f>
        <v>0</v>
      </c>
      <c r="K6" s="51">
        <f>BAU!D45-'DECARBONISATION + ADAPTATION'!K7</f>
        <v>0</v>
      </c>
      <c r="L6" s="51">
        <f>K6</f>
        <v>0</v>
      </c>
      <c r="M6" s="186" t="e">
        <f>1000*J6/L6</f>
        <v>#DIV/0!</v>
      </c>
    </row>
    <row r="7" spans="1:23" ht="20.100000000000001" customHeight="1" x14ac:dyDescent="0.25">
      <c r="A7" s="6">
        <f>A6+1</f>
        <v>2021</v>
      </c>
      <c r="C7" s="51">
        <f>BAU!C46-DECARBONISATION!P8</f>
        <v>0.21272593886349966</v>
      </c>
      <c r="D7" s="51">
        <f>D6+C7</f>
        <v>0.21272593886349966</v>
      </c>
      <c r="E7" s="51">
        <f>BAU!D46-DECARBONISATION!K8</f>
        <v>0.49706704838964555</v>
      </c>
      <c r="F7" s="51">
        <f>F6+E7</f>
        <v>0.49706704838964555</v>
      </c>
      <c r="G7" s="51">
        <f t="shared" ref="G7:G70" si="0">1000*D7/F7</f>
        <v>427.9622629435417</v>
      </c>
      <c r="H7" s="44"/>
      <c r="I7" s="51">
        <f>BAU!C46-'DECARBONISATION + ADAPTATION'!P8</f>
        <v>0.21272593886349966</v>
      </c>
      <c r="J7" s="51">
        <f>J6+I7</f>
        <v>0.21272593886349966</v>
      </c>
      <c r="K7" s="51">
        <f>BAU!D46-'DECARBONISATION + ADAPTATION'!K8</f>
        <v>0.49706704838964555</v>
      </c>
      <c r="L7" s="51">
        <f>L6+K7</f>
        <v>0.49706704838964555</v>
      </c>
      <c r="M7" s="186">
        <f>1000*J7/L7</f>
        <v>427.9622629435417</v>
      </c>
    </row>
    <row r="8" spans="1:23" ht="20.100000000000001" customHeight="1" x14ac:dyDescent="0.25">
      <c r="A8" s="6">
        <f t="shared" ref="A8:A71" si="1">A7+1</f>
        <v>2022</v>
      </c>
      <c r="C8" s="51">
        <f>BAU!C47-DECARBONISATION!P9</f>
        <v>0.43676550028055772</v>
      </c>
      <c r="D8" s="51">
        <f t="shared" ref="D8:D71" si="2">D7+C8</f>
        <v>0.64949143914405738</v>
      </c>
      <c r="E8" s="51">
        <f>BAU!D47-DECARBONISATION!K9</f>
        <v>0.98782259495099289</v>
      </c>
      <c r="F8" s="51">
        <f t="shared" ref="F8:F71" si="3">F7+E8</f>
        <v>1.4848896433406384</v>
      </c>
      <c r="G8" s="51">
        <f t="shared" si="0"/>
        <v>437.40047757546517</v>
      </c>
      <c r="H8" s="44"/>
      <c r="I8" s="51">
        <f>BAU!C47-'DECARBONISATION + ADAPTATION'!P9</f>
        <v>0.35109162387257697</v>
      </c>
      <c r="J8" s="51">
        <f t="shared" ref="J8:J71" si="4">J7+I8</f>
        <v>0.56381756273607664</v>
      </c>
      <c r="K8" s="51">
        <f>BAU!D47-'DECARBONISATION + ADAPTATION'!K9</f>
        <v>0.98782259495099289</v>
      </c>
      <c r="L8" s="51">
        <f t="shared" ref="L8:L71" si="5">L7+K8</f>
        <v>1.4848896433406384</v>
      </c>
      <c r="M8" s="186">
        <f t="shared" ref="M8:M71" si="6">1000*J8/L8</f>
        <v>379.70334379033386</v>
      </c>
    </row>
    <row r="9" spans="1:23" ht="20.100000000000001" customHeight="1" x14ac:dyDescent="0.25">
      <c r="A9" s="6">
        <f t="shared" si="1"/>
        <v>2023</v>
      </c>
      <c r="C9" s="51">
        <f>BAU!C48-DECARBONISATION!P10</f>
        <v>0.67155871375121023</v>
      </c>
      <c r="D9" s="51">
        <f t="shared" si="2"/>
        <v>1.3210501528952676</v>
      </c>
      <c r="E9" s="51">
        <f>BAU!D48-DECARBONISATION!K10</f>
        <v>1.4722778504857619</v>
      </c>
      <c r="F9" s="51">
        <f t="shared" si="3"/>
        <v>2.9571674938264003</v>
      </c>
      <c r="G9" s="51">
        <f t="shared" si="0"/>
        <v>446.72821395919874</v>
      </c>
      <c r="H9" s="44"/>
      <c r="I9" s="51">
        <f>BAU!C48-'DECARBONISATION + ADAPTATION'!P10</f>
        <v>0.48475077451405468</v>
      </c>
      <c r="J9" s="51">
        <f t="shared" si="4"/>
        <v>1.0485683372501313</v>
      </c>
      <c r="K9" s="51">
        <f>BAU!D48-'DECARBONISATION + ADAPTATION'!K10</f>
        <v>1.4722778504857619</v>
      </c>
      <c r="L9" s="51">
        <f t="shared" si="5"/>
        <v>2.9571674938264003</v>
      </c>
      <c r="M9" s="186">
        <f t="shared" si="6"/>
        <v>354.58537246848528</v>
      </c>
    </row>
    <row r="10" spans="1:23" ht="20.100000000000001" customHeight="1" x14ac:dyDescent="0.25">
      <c r="A10" s="6">
        <f t="shared" si="1"/>
        <v>2024</v>
      </c>
      <c r="C10" s="51">
        <f>BAU!C49-DECARBONISATION!P11</f>
        <v>0.91646554112938361</v>
      </c>
      <c r="D10" s="51">
        <f t="shared" si="2"/>
        <v>2.2375156940246512</v>
      </c>
      <c r="E10" s="51">
        <f>BAU!D49-DECARBONISATION!K11</f>
        <v>1.9504519691104676</v>
      </c>
      <c r="F10" s="51">
        <f t="shared" si="3"/>
        <v>4.9076194629368679</v>
      </c>
      <c r="G10" s="51">
        <f t="shared" si="0"/>
        <v>455.92689305328781</v>
      </c>
      <c r="H10" s="44"/>
      <c r="I10" s="51">
        <f>BAU!C49-'DECARBONISATION + ADAPTATION'!P11</f>
        <v>0.59591335181637817</v>
      </c>
      <c r="J10" s="51">
        <f t="shared" si="4"/>
        <v>1.6444816890665095</v>
      </c>
      <c r="K10" s="51">
        <f>BAU!D49-'DECARBONISATION + ADAPTATION'!K11</f>
        <v>1.9504519691104676</v>
      </c>
      <c r="L10" s="51">
        <f t="shared" si="5"/>
        <v>4.9076194629368679</v>
      </c>
      <c r="M10" s="186">
        <f t="shared" si="6"/>
        <v>335.08744952331773</v>
      </c>
    </row>
    <row r="11" spans="1:23" ht="20.100000000000001" customHeight="1" x14ac:dyDescent="0.25">
      <c r="A11" s="6">
        <f t="shared" si="1"/>
        <v>2025</v>
      </c>
      <c r="C11" s="51">
        <f>BAU!C50-DECARBONISATION!P12</f>
        <v>1.1707627725632648</v>
      </c>
      <c r="D11" s="51">
        <f t="shared" si="2"/>
        <v>3.408278466587916</v>
      </c>
      <c r="E11" s="51">
        <f>BAU!D50-DECARBONISATION!K12</f>
        <v>2.4223711480144257</v>
      </c>
      <c r="F11" s="51">
        <f t="shared" si="3"/>
        <v>7.3299906109512936</v>
      </c>
      <c r="G11" s="51">
        <f t="shared" si="0"/>
        <v>464.97719403566691</v>
      </c>
      <c r="H11" s="44"/>
      <c r="I11" s="51">
        <f>BAU!C50-'DECARBONISATION + ADAPTATION'!P12</f>
        <v>0.68707590050911449</v>
      </c>
      <c r="J11" s="51">
        <f t="shared" si="4"/>
        <v>2.331557589575624</v>
      </c>
      <c r="K11" s="51">
        <f>BAU!D50-'DECARBONISATION + ADAPTATION'!K12</f>
        <v>2.4223711480144257</v>
      </c>
      <c r="L11" s="51">
        <f t="shared" si="5"/>
        <v>7.3299906109512936</v>
      </c>
      <c r="M11" s="186">
        <f t="shared" si="6"/>
        <v>318.08466249495399</v>
      </c>
    </row>
    <row r="12" spans="1:23" ht="20.100000000000001" customHeight="1" x14ac:dyDescent="0.25">
      <c r="A12" s="6">
        <f t="shared" si="1"/>
        <v>2026</v>
      </c>
      <c r="C12" s="51">
        <f>BAU!C51-DECARBONISATION!P13</f>
        <v>1.4336409246677988</v>
      </c>
      <c r="D12" s="51">
        <f t="shared" si="2"/>
        <v>4.8419193912557148</v>
      </c>
      <c r="E12" s="51">
        <f>BAU!D51-DECARBONISATION!K13</f>
        <v>2.888067761196476</v>
      </c>
      <c r="F12" s="51">
        <f t="shared" si="3"/>
        <v>10.21805837214777</v>
      </c>
      <c r="G12" s="51">
        <f t="shared" si="0"/>
        <v>473.85904590775738</v>
      </c>
      <c r="H12" s="44"/>
      <c r="I12" s="51">
        <f>BAU!C51-'DECARBONISATION + ADAPTATION'!P13</f>
        <v>0.7549562393231497</v>
      </c>
      <c r="J12" s="51">
        <f t="shared" si="4"/>
        <v>3.0865138288987737</v>
      </c>
      <c r="K12" s="51">
        <f>BAU!D51-'DECARBONISATION + ADAPTATION'!K13</f>
        <v>2.888067761196476</v>
      </c>
      <c r="L12" s="51">
        <f t="shared" si="5"/>
        <v>10.21805837214777</v>
      </c>
      <c r="M12" s="186">
        <f t="shared" si="6"/>
        <v>302.0646111507786</v>
      </c>
    </row>
    <row r="13" spans="1:23" ht="20.100000000000001" customHeight="1" x14ac:dyDescent="0.25">
      <c r="A13" s="6">
        <f t="shared" si="1"/>
        <v>2027</v>
      </c>
      <c r="C13" s="51">
        <f>BAU!C52-DECARBONISATION!P14</f>
        <v>1.7042011485408324</v>
      </c>
      <c r="D13" s="51">
        <f t="shared" si="2"/>
        <v>6.5461205397965472</v>
      </c>
      <c r="E13" s="51">
        <f>BAU!D52-DECARBONISATION!K14</f>
        <v>3.3475795284124352</v>
      </c>
      <c r="F13" s="51">
        <f t="shared" si="3"/>
        <v>13.565637900560205</v>
      </c>
      <c r="G13" s="51">
        <f t="shared" si="0"/>
        <v>482.55161959808902</v>
      </c>
      <c r="H13" s="44"/>
      <c r="I13" s="51">
        <f>BAU!C52-'DECARBONISATION + ADAPTATION'!P14</f>
        <v>0.79784593003184057</v>
      </c>
      <c r="J13" s="51">
        <f t="shared" si="4"/>
        <v>3.8843597589306142</v>
      </c>
      <c r="K13" s="51">
        <f>BAU!D52-'DECARBONISATION + ADAPTATION'!K14</f>
        <v>3.3475795284124352</v>
      </c>
      <c r="L13" s="51">
        <f t="shared" si="5"/>
        <v>13.565637900560205</v>
      </c>
      <c r="M13" s="186">
        <f t="shared" si="6"/>
        <v>286.3381572915348</v>
      </c>
    </row>
    <row r="14" spans="1:23" ht="20.100000000000001" customHeight="1" x14ac:dyDescent="0.25">
      <c r="A14" s="6">
        <f t="shared" si="1"/>
        <v>2028</v>
      </c>
      <c r="C14" s="51">
        <f>BAU!C53-DECARBONISATION!P15</f>
        <v>1.9814521558873963</v>
      </c>
      <c r="D14" s="51">
        <f t="shared" si="2"/>
        <v>8.5275726956839435</v>
      </c>
      <c r="E14" s="51">
        <f>BAU!D53-DECARBONISATION!K15</f>
        <v>3.8009487202828591</v>
      </c>
      <c r="F14" s="51">
        <f t="shared" si="3"/>
        <v>17.366586620843066</v>
      </c>
      <c r="G14" s="51">
        <f t="shared" si="0"/>
        <v>491.03332058640143</v>
      </c>
      <c r="H14" s="44"/>
      <c r="I14" s="51">
        <f>BAU!C53-'DECARBONISATION + ADAPTATION'!P15</f>
        <v>0.81327138671188948</v>
      </c>
      <c r="J14" s="51">
        <f t="shared" si="4"/>
        <v>4.6976311456425037</v>
      </c>
      <c r="K14" s="51">
        <f>BAU!D53-'DECARBONISATION + ADAPTATION'!K15</f>
        <v>3.8009487202828591</v>
      </c>
      <c r="L14" s="51">
        <f t="shared" si="5"/>
        <v>17.366586620843066</v>
      </c>
      <c r="M14" s="186">
        <f t="shared" si="6"/>
        <v>270.49824172151892</v>
      </c>
    </row>
    <row r="15" spans="1:23" ht="20.100000000000001" customHeight="1" x14ac:dyDescent="0.25">
      <c r="A15" s="6">
        <f t="shared" si="1"/>
        <v>2029</v>
      </c>
      <c r="C15" s="51">
        <f>BAU!C54-DECARBONISATION!P16</f>
        <v>2.2643071721682588</v>
      </c>
      <c r="D15" s="51">
        <f t="shared" si="2"/>
        <v>10.791879867852202</v>
      </c>
      <c r="E15" s="51">
        <f>BAU!D54-DECARBONISATION!K16</f>
        <v>4.2482214002523708</v>
      </c>
      <c r="F15" s="51">
        <f t="shared" si="3"/>
        <v>21.614808021095435</v>
      </c>
      <c r="G15" s="51">
        <f t="shared" si="0"/>
        <v>499.28178206901657</v>
      </c>
      <c r="H15" s="44"/>
      <c r="I15" s="51">
        <f>BAU!C54-'DECARBONISATION + ADAPTATION'!P16</f>
        <v>0.79881916265709663</v>
      </c>
      <c r="J15" s="51">
        <f t="shared" si="4"/>
        <v>5.4964503082996004</v>
      </c>
      <c r="K15" s="51">
        <f>BAU!D54-'DECARBONISATION + ADAPTATION'!K16</f>
        <v>4.2482214002523708</v>
      </c>
      <c r="L15" s="51">
        <f t="shared" si="5"/>
        <v>21.614808021095435</v>
      </c>
      <c r="M15" s="186">
        <f t="shared" si="6"/>
        <v>254.29096122136372</v>
      </c>
    </row>
    <row r="16" spans="1:23" s="5" customFormat="1" ht="20.100000000000001" customHeight="1" x14ac:dyDescent="0.25">
      <c r="A16" s="6">
        <f t="shared" si="1"/>
        <v>2030</v>
      </c>
      <c r="B16" s="60"/>
      <c r="C16" s="51">
        <f>BAU!C55-DECARBONISATION!P17</f>
        <v>2.5515809263382891</v>
      </c>
      <c r="D16" s="51">
        <f t="shared" si="2"/>
        <v>13.343460794190491</v>
      </c>
      <c r="E16" s="51">
        <f>BAU!D55-DECARBONISATION!K17</f>
        <v>4.6894467038587937</v>
      </c>
      <c r="F16" s="51">
        <f t="shared" si="3"/>
        <v>26.304254724954227</v>
      </c>
      <c r="G16" s="51">
        <f t="shared" si="0"/>
        <v>507.27385868613351</v>
      </c>
      <c r="H16" s="44"/>
      <c r="I16" s="51">
        <f>BAU!C55-'DECARBONISATION + ADAPTATION'!P17</f>
        <v>0.75181820779513941</v>
      </c>
      <c r="J16" s="51">
        <f t="shared" si="4"/>
        <v>6.2482685160947398</v>
      </c>
      <c r="K16" s="51">
        <f>BAU!D55-'DECARBONISATION + ADAPTATION'!K17</f>
        <v>4.6894467038587937</v>
      </c>
      <c r="L16" s="51">
        <f t="shared" si="5"/>
        <v>26.304254724954227</v>
      </c>
      <c r="M16" s="186">
        <f t="shared" si="6"/>
        <v>237.53832151599241</v>
      </c>
      <c r="N16" s="69"/>
      <c r="O16" s="1"/>
      <c r="P16" s="1"/>
      <c r="R16" s="1"/>
      <c r="S16" s="1"/>
      <c r="T16" s="1"/>
      <c r="U16" s="1"/>
      <c r="V16" s="1"/>
      <c r="W16" s="1"/>
    </row>
    <row r="17" spans="1:23" s="5" customFormat="1" ht="20.100000000000001" customHeight="1" x14ac:dyDescent="0.25">
      <c r="A17" s="6">
        <f t="shared" si="1"/>
        <v>2031</v>
      </c>
      <c r="B17" s="60"/>
      <c r="C17" s="51">
        <f>BAU!C56-DECARBONISATION!P18</f>
        <v>2.8419866873814641</v>
      </c>
      <c r="D17" s="51">
        <f t="shared" si="2"/>
        <v>16.185447481571956</v>
      </c>
      <c r="E17" s="51">
        <f>BAU!D56-DECARBONISATION!K18</f>
        <v>5.124676155560473</v>
      </c>
      <c r="F17" s="51">
        <f t="shared" si="3"/>
        <v>31.428930880514699</v>
      </c>
      <c r="G17" s="51">
        <f t="shared" si="0"/>
        <v>514.98562083149329</v>
      </c>
      <c r="H17" s="44"/>
      <c r="I17" s="51">
        <f>BAU!C56-'DECARBONISATION + ADAPTATION'!P18</f>
        <v>0.66946891097906303</v>
      </c>
      <c r="J17" s="51">
        <f t="shared" si="4"/>
        <v>6.9177374270738028</v>
      </c>
      <c r="K17" s="51">
        <f>BAU!D56-'DECARBONISATION + ADAPTATION'!K18</f>
        <v>5.124676155560473</v>
      </c>
      <c r="L17" s="51">
        <f t="shared" si="5"/>
        <v>31.428930880514699</v>
      </c>
      <c r="M17" s="186">
        <f t="shared" si="6"/>
        <v>220.10730983415857</v>
      </c>
      <c r="N17" s="69"/>
      <c r="O17" s="1"/>
      <c r="P17" s="1"/>
      <c r="R17" s="1"/>
      <c r="S17" s="1"/>
      <c r="T17" s="1"/>
      <c r="U17" s="1"/>
      <c r="V17" s="1"/>
      <c r="W17" s="1"/>
    </row>
    <row r="18" spans="1:23" s="5" customFormat="1" ht="20.100000000000001" customHeight="1" x14ac:dyDescent="0.25">
      <c r="A18" s="6">
        <f t="shared" si="1"/>
        <v>2032</v>
      </c>
      <c r="B18" s="60"/>
      <c r="C18" s="51">
        <f>BAU!C57-DECARBONISATION!P19</f>
        <v>3.1341333584778113</v>
      </c>
      <c r="D18" s="51">
        <f t="shared" si="2"/>
        <v>19.319580840049767</v>
      </c>
      <c r="E18" s="51">
        <f>BAU!D57-DECARBONISATION!K19</f>
        <v>5.5539630231824724</v>
      </c>
      <c r="F18" s="51">
        <f t="shared" si="3"/>
        <v>36.982893903697175</v>
      </c>
      <c r="G18" s="51">
        <f t="shared" si="0"/>
        <v>522.39234956457506</v>
      </c>
      <c r="H18" s="44"/>
      <c r="I18" s="51">
        <f>BAU!C57-'DECARBONISATION + ADAPTATION'!P19</f>
        <v>0.54878301379544325</v>
      </c>
      <c r="J18" s="51">
        <f t="shared" si="4"/>
        <v>7.466520440869246</v>
      </c>
      <c r="K18" s="51">
        <f>BAU!D57-'DECARBONISATION + ADAPTATION'!K19</f>
        <v>5.5539630231824724</v>
      </c>
      <c r="L18" s="51">
        <f t="shared" si="5"/>
        <v>36.982893903697175</v>
      </c>
      <c r="M18" s="186">
        <f t="shared" si="6"/>
        <v>201.8911894864674</v>
      </c>
      <c r="N18" s="69"/>
      <c r="O18" s="1"/>
      <c r="P18" s="1"/>
      <c r="R18" s="1"/>
      <c r="S18" s="1"/>
      <c r="T18" s="1"/>
      <c r="U18" s="1"/>
      <c r="V18" s="1"/>
      <c r="W18" s="1"/>
    </row>
    <row r="19" spans="1:23" s="5" customFormat="1" ht="20.100000000000001" customHeight="1" x14ac:dyDescent="0.25">
      <c r="A19" s="6">
        <f t="shared" si="1"/>
        <v>2033</v>
      </c>
      <c r="B19" s="60"/>
      <c r="C19" s="51">
        <f>BAU!C58-DECARBONISATION!P20</f>
        <v>3.4265226402501128</v>
      </c>
      <c r="D19" s="51">
        <f t="shared" si="2"/>
        <v>22.74610348029988</v>
      </c>
      <c r="E19" s="51">
        <f>BAU!D58-DECARBONISATION!K20</f>
        <v>5.9773617098763063</v>
      </c>
      <c r="F19" s="51">
        <f t="shared" si="3"/>
        <v>42.96025561357348</v>
      </c>
      <c r="G19" s="51">
        <f t="shared" si="0"/>
        <v>529.46853214516602</v>
      </c>
      <c r="H19" s="44"/>
      <c r="I19" s="51">
        <f>BAU!C58-'DECARBONISATION + ADAPTATION'!P20</f>
        <v>0.38660746699952142</v>
      </c>
      <c r="J19" s="51">
        <f t="shared" si="4"/>
        <v>7.8531279078687675</v>
      </c>
      <c r="K19" s="51">
        <f>BAU!D58-'DECARBONISATION + ADAPTATION'!K20</f>
        <v>5.9773617098763063</v>
      </c>
      <c r="L19" s="51">
        <f t="shared" si="5"/>
        <v>42.96025561357348</v>
      </c>
      <c r="M19" s="186">
        <f t="shared" si="6"/>
        <v>182.79984128836369</v>
      </c>
      <c r="N19" s="69"/>
      <c r="O19" s="1"/>
      <c r="P19" s="1"/>
      <c r="R19" s="1"/>
      <c r="S19" s="1"/>
      <c r="T19" s="1"/>
      <c r="U19" s="1"/>
      <c r="V19" s="1"/>
      <c r="W19" s="1"/>
    </row>
    <row r="20" spans="1:23" s="5" customFormat="1" ht="20.100000000000001" customHeight="1" x14ac:dyDescent="0.25">
      <c r="A20" s="6">
        <f t="shared" si="1"/>
        <v>2034</v>
      </c>
      <c r="B20" s="60"/>
      <c r="C20" s="51">
        <f>BAU!C59-DECARBONISATION!P21</f>
        <v>3.7175462751263098</v>
      </c>
      <c r="D20" s="51">
        <f t="shared" si="2"/>
        <v>26.463649755426189</v>
      </c>
      <c r="E20" s="51">
        <f>BAU!D59-DECARBONISATION!K21</f>
        <v>6.3949271833412302</v>
      </c>
      <c r="F20" s="51">
        <f t="shared" si="3"/>
        <v>49.355182796914711</v>
      </c>
      <c r="G20" s="51">
        <f t="shared" si="0"/>
        <v>536.18785820970527</v>
      </c>
      <c r="H20" s="44"/>
      <c r="I20" s="51">
        <f>BAU!C59-'DECARBONISATION + ADAPTATION'!P21</f>
        <v>0.17960801015361483</v>
      </c>
      <c r="J20" s="51">
        <f t="shared" si="4"/>
        <v>8.0327359180223823</v>
      </c>
      <c r="K20" s="51">
        <f>BAU!D59-'DECARBONISATION + ADAPTATION'!K21</f>
        <v>6.3949271833412302</v>
      </c>
      <c r="L20" s="51">
        <f t="shared" si="5"/>
        <v>49.355182796914711</v>
      </c>
      <c r="M20" s="186">
        <f t="shared" si="6"/>
        <v>162.75364536841556</v>
      </c>
      <c r="N20" s="69"/>
      <c r="O20" s="1"/>
      <c r="P20" s="1"/>
      <c r="R20" s="1"/>
      <c r="S20" s="1"/>
      <c r="T20" s="1"/>
      <c r="U20" s="1"/>
      <c r="V20" s="1"/>
      <c r="W20" s="1"/>
    </row>
    <row r="21" spans="1:23" s="5" customFormat="1" ht="20.100000000000001" customHeight="1" x14ac:dyDescent="0.25">
      <c r="A21" s="6">
        <f t="shared" si="1"/>
        <v>2035</v>
      </c>
      <c r="B21" s="60"/>
      <c r="C21" s="51">
        <f>BAU!C60-DECARBONISATION!P22</f>
        <v>4.005483385416241</v>
      </c>
      <c r="D21" s="51">
        <f t="shared" si="2"/>
        <v>30.46913314084243</v>
      </c>
      <c r="E21" s="51">
        <f>BAU!D60-DECARBONISATION!K22</f>
        <v>6.8067144419275465</v>
      </c>
      <c r="F21" s="51">
        <f t="shared" si="3"/>
        <v>56.161897238842258</v>
      </c>
      <c r="G21" s="51">
        <f t="shared" si="0"/>
        <v>542.52321660831649</v>
      </c>
      <c r="H21" s="44"/>
      <c r="I21" s="51">
        <f>BAU!C60-'DECARBONISATION + ADAPTATION'!P22</f>
        <v>-7.5727714939802127E-2</v>
      </c>
      <c r="J21" s="51">
        <f t="shared" si="4"/>
        <v>7.9570082030825802</v>
      </c>
      <c r="K21" s="51">
        <f>BAU!D60-'DECARBONISATION + ADAPTATION'!K22</f>
        <v>6.8067144419275465</v>
      </c>
      <c r="L21" s="51">
        <f t="shared" si="5"/>
        <v>56.161897238842258</v>
      </c>
      <c r="M21" s="186">
        <f t="shared" si="6"/>
        <v>141.67983266739455</v>
      </c>
      <c r="N21" s="69"/>
      <c r="O21" s="1"/>
      <c r="P21" s="1"/>
      <c r="R21" s="1"/>
      <c r="S21" s="1"/>
      <c r="T21" s="1"/>
      <c r="U21" s="1"/>
      <c r="V21" s="1"/>
      <c r="W21" s="1"/>
    </row>
    <row r="22" spans="1:23" s="5" customFormat="1" ht="20.100000000000001" customHeight="1" x14ac:dyDescent="0.25">
      <c r="A22" s="6">
        <f t="shared" si="1"/>
        <v>2036</v>
      </c>
      <c r="B22" s="60"/>
      <c r="C22" s="51">
        <f>BAU!C61-DECARBONISATION!P23</f>
        <v>4.2884979182307461</v>
      </c>
      <c r="D22" s="51">
        <f t="shared" si="2"/>
        <v>34.757631059073177</v>
      </c>
      <c r="E22" s="51">
        <f>BAU!D61-DECARBONISATION!K23</f>
        <v>7.2127780171317308</v>
      </c>
      <c r="F22" s="51">
        <f t="shared" si="3"/>
        <v>63.37467525597399</v>
      </c>
      <c r="G22" s="51">
        <f t="shared" si="0"/>
        <v>548.44669292087235</v>
      </c>
      <c r="H22" s="44"/>
      <c r="I22" s="51">
        <f>BAU!C61-'DECARBONISATION + ADAPTATION'!P23</f>
        <v>-0.38309748220729034</v>
      </c>
      <c r="J22" s="51">
        <f t="shared" si="4"/>
        <v>7.5739107208752898</v>
      </c>
      <c r="K22" s="51">
        <f>BAU!D61-'DECARBONISATION + ADAPTATION'!K23</f>
        <v>7.2127780171317308</v>
      </c>
      <c r="L22" s="51">
        <f t="shared" si="5"/>
        <v>63.37467525597399</v>
      </c>
      <c r="M22" s="186">
        <f t="shared" si="6"/>
        <v>119.51005177200238</v>
      </c>
      <c r="N22" s="69"/>
      <c r="O22" s="1"/>
      <c r="P22" s="1"/>
      <c r="R22" s="1"/>
      <c r="S22" s="1"/>
      <c r="T22" s="1"/>
      <c r="U22" s="1"/>
      <c r="V22" s="1"/>
      <c r="W22" s="1"/>
    </row>
    <row r="23" spans="1:23" s="5" customFormat="1" ht="20.100000000000001" customHeight="1" x14ac:dyDescent="0.25">
      <c r="A23" s="6">
        <f t="shared" si="1"/>
        <v>2037</v>
      </c>
      <c r="B23" s="60"/>
      <c r="C23" s="51">
        <f>BAU!C62-DECARBONISATION!P24</f>
        <v>4.5646362108614369</v>
      </c>
      <c r="D23" s="51">
        <f t="shared" si="2"/>
        <v>39.322267269934613</v>
      </c>
      <c r="E23" s="51">
        <f>BAU!D62-DECARBONISATION!K24</f>
        <v>7.6131715118985754</v>
      </c>
      <c r="F23" s="51">
        <f t="shared" si="3"/>
        <v>70.987846767872568</v>
      </c>
      <c r="G23" s="51">
        <f t="shared" si="0"/>
        <v>553.92956766975703</v>
      </c>
      <c r="H23" s="44"/>
      <c r="I23" s="51">
        <f>BAU!C62-'DECARBONISATION + ADAPTATION'!P24</f>
        <v>-0.74638642362489804</v>
      </c>
      <c r="J23" s="51">
        <f t="shared" si="4"/>
        <v>6.8275242972503918</v>
      </c>
      <c r="K23" s="51">
        <f>BAU!D62-'DECARBONISATION + ADAPTATION'!K24</f>
        <v>7.6131715118985754</v>
      </c>
      <c r="L23" s="51">
        <f t="shared" si="5"/>
        <v>70.987846767872568</v>
      </c>
      <c r="M23" s="186">
        <f t="shared" si="6"/>
        <v>96.178777186694006</v>
      </c>
      <c r="N23" s="69"/>
      <c r="O23" s="1"/>
      <c r="P23" s="1"/>
      <c r="R23" s="1"/>
      <c r="S23" s="1"/>
      <c r="T23" s="1"/>
      <c r="U23" s="1"/>
      <c r="V23" s="1"/>
      <c r="W23" s="1"/>
    </row>
    <row r="24" spans="1:23" s="5" customFormat="1" ht="20.100000000000001" customHeight="1" x14ac:dyDescent="0.25">
      <c r="A24" s="6">
        <f t="shared" si="1"/>
        <v>2038</v>
      </c>
      <c r="B24" s="60"/>
      <c r="C24" s="51">
        <f>BAU!C63-DECARBONISATION!P25</f>
        <v>4.831824690687597</v>
      </c>
      <c r="D24" s="51">
        <f t="shared" si="2"/>
        <v>44.15409196062221</v>
      </c>
      <c r="E24" s="51">
        <f>BAU!D63-DECARBONISATION!K25</f>
        <v>8.0079471740656913</v>
      </c>
      <c r="F24" s="51">
        <f t="shared" si="3"/>
        <v>78.99579394193826</v>
      </c>
      <c r="G24" s="51">
        <f t="shared" si="0"/>
        <v>558.94231524624433</v>
      </c>
      <c r="H24" s="44"/>
      <c r="I24" s="51">
        <f>BAU!C63-'DECARBONISATION + ADAPTATION'!P25</f>
        <v>-1.1696721091804534</v>
      </c>
      <c r="J24" s="51">
        <f t="shared" si="4"/>
        <v>5.6578521880699384</v>
      </c>
      <c r="K24" s="51">
        <f>BAU!D63-'DECARBONISATION + ADAPTATION'!K25</f>
        <v>8.0079471740656913</v>
      </c>
      <c r="L24" s="51">
        <f t="shared" si="5"/>
        <v>78.99579394193826</v>
      </c>
      <c r="M24" s="186">
        <f t="shared" si="6"/>
        <v>71.622195382053476</v>
      </c>
      <c r="N24" s="69"/>
      <c r="O24" s="1"/>
      <c r="P24" s="1"/>
      <c r="R24" s="1"/>
      <c r="S24" s="1"/>
      <c r="T24" s="1"/>
      <c r="U24" s="1"/>
      <c r="V24" s="1"/>
      <c r="W24" s="1"/>
    </row>
    <row r="25" spans="1:23" s="5" customFormat="1" ht="20.100000000000001" customHeight="1" x14ac:dyDescent="0.25">
      <c r="A25" s="6">
        <f t="shared" si="1"/>
        <v>2039</v>
      </c>
      <c r="B25" s="60"/>
      <c r="C25" s="51">
        <f>BAU!C64-DECARBONISATION!P26</f>
        <v>5.0878677240747265</v>
      </c>
      <c r="D25" s="51">
        <f t="shared" si="2"/>
        <v>49.241959684696937</v>
      </c>
      <c r="E25" s="51">
        <f>BAU!D64-DECARBONISATION!K26</f>
        <v>8.3971555042187056</v>
      </c>
      <c r="F25" s="51">
        <f t="shared" si="3"/>
        <v>87.392949446156962</v>
      </c>
      <c r="G25" s="51">
        <f t="shared" si="0"/>
        <v>563.45460356656167</v>
      </c>
      <c r="H25" s="44"/>
      <c r="I25" s="51">
        <f>BAU!C64-'DECARBONISATION + ADAPTATION'!P26</f>
        <v>-1.6572279107871282</v>
      </c>
      <c r="J25" s="51">
        <f t="shared" si="4"/>
        <v>4.0006242772828102</v>
      </c>
      <c r="K25" s="51">
        <f>BAU!D64-'DECARBONISATION + ADAPTATION'!K26</f>
        <v>8.3971555042187056</v>
      </c>
      <c r="L25" s="51">
        <f t="shared" si="5"/>
        <v>87.392949446156962</v>
      </c>
      <c r="M25" s="186">
        <f t="shared" si="6"/>
        <v>45.777426012468041</v>
      </c>
      <c r="N25" s="69"/>
      <c r="O25" s="1"/>
      <c r="P25" s="1"/>
      <c r="R25" s="1"/>
      <c r="S25" s="1"/>
      <c r="T25" s="1"/>
      <c r="U25" s="1"/>
      <c r="V25" s="1"/>
      <c r="W25" s="1"/>
    </row>
    <row r="26" spans="1:23" s="5" customFormat="1" ht="20.100000000000001" customHeight="1" x14ac:dyDescent="0.25">
      <c r="A26" s="6">
        <f t="shared" si="1"/>
        <v>2040</v>
      </c>
      <c r="B26" s="60"/>
      <c r="C26" s="51">
        <f>BAU!C65-DECARBONISATION!P27</f>
        <v>5.3304456290707378</v>
      </c>
      <c r="D26" s="51">
        <f t="shared" si="2"/>
        <v>54.572405313767675</v>
      </c>
      <c r="E26" s="51">
        <f>BAU!D65-DECARBONISATION!K27</f>
        <v>8.78084489717072</v>
      </c>
      <c r="F26" s="51">
        <f t="shared" si="3"/>
        <v>96.173794343327685</v>
      </c>
      <c r="G26" s="51">
        <f t="shared" si="0"/>
        <v>567.4352944727483</v>
      </c>
      <c r="H26" s="44"/>
      <c r="I26" s="51">
        <f>BAU!C65-'DECARBONISATION + ADAPTATION'!P27</f>
        <v>-2.2135273998292746</v>
      </c>
      <c r="J26" s="51">
        <f t="shared" si="4"/>
        <v>1.7870968774535356</v>
      </c>
      <c r="K26" s="51">
        <f>BAU!D65-'DECARBONISATION + ADAPTATION'!K27</f>
        <v>8.78084489717072</v>
      </c>
      <c r="L26" s="51">
        <f t="shared" si="5"/>
        <v>96.173794343327685</v>
      </c>
      <c r="M26" s="186">
        <f t="shared" si="6"/>
        <v>18.581952491900619</v>
      </c>
      <c r="N26" s="69"/>
      <c r="O26" s="1"/>
      <c r="P26" s="1"/>
      <c r="R26" s="1"/>
      <c r="S26" s="1"/>
      <c r="T26" s="1"/>
      <c r="U26" s="1"/>
      <c r="V26" s="1"/>
      <c r="W26" s="1"/>
    </row>
    <row r="27" spans="1:23" s="5" customFormat="1" ht="20.100000000000001" customHeight="1" x14ac:dyDescent="0.25">
      <c r="A27" s="6">
        <f t="shared" si="1"/>
        <v>2041</v>
      </c>
      <c r="B27" s="60"/>
      <c r="C27" s="51">
        <f>BAU!C66-DECARBONISATION!P28</f>
        <v>5.5571128669903374</v>
      </c>
      <c r="D27" s="51">
        <f t="shared" si="2"/>
        <v>60.129518180758012</v>
      </c>
      <c r="E27" s="51">
        <f>BAU!D66-DECARBONISATION!K28</f>
        <v>9.1590613162357837</v>
      </c>
      <c r="F27" s="51">
        <f t="shared" si="3"/>
        <v>105.33285565956346</v>
      </c>
      <c r="G27" s="51">
        <f t="shared" si="0"/>
        <v>570.85244489238039</v>
      </c>
      <c r="H27" s="44"/>
      <c r="I27" s="51">
        <f>BAU!C66-'DECARBONISATION + ADAPTATION'!P28</f>
        <v>-2.843248091400568</v>
      </c>
      <c r="J27" s="51">
        <f t="shared" si="4"/>
        <v>-1.0561512139470324</v>
      </c>
      <c r="K27" s="51">
        <f>BAU!D66-'DECARBONISATION + ADAPTATION'!K28</f>
        <v>9.1590613162357837</v>
      </c>
      <c r="L27" s="51">
        <f t="shared" si="5"/>
        <v>105.33285565956346</v>
      </c>
      <c r="M27" s="186">
        <f t="shared" si="6"/>
        <v>-10.02679750144172</v>
      </c>
      <c r="N27" s="69"/>
      <c r="O27" s="1"/>
      <c r="P27" s="1"/>
      <c r="R27" s="1"/>
      <c r="S27" s="1"/>
      <c r="T27" s="1"/>
      <c r="U27" s="1"/>
      <c r="V27" s="1"/>
      <c r="W27" s="1"/>
    </row>
    <row r="28" spans="1:23" s="5" customFormat="1" ht="20.100000000000001" customHeight="1" x14ac:dyDescent="0.25">
      <c r="A28" s="6">
        <f t="shared" si="1"/>
        <v>2042</v>
      </c>
      <c r="B28" s="60"/>
      <c r="C28" s="51">
        <f>BAU!C67-DECARBONISATION!P29</f>
        <v>5.7652964281913341</v>
      </c>
      <c r="D28" s="51">
        <f t="shared" si="2"/>
        <v>65.894814608949346</v>
      </c>
      <c r="E28" s="51">
        <f>BAU!D67-DECARBONISATION!K29</f>
        <v>9.5318479994311609</v>
      </c>
      <c r="F28" s="51">
        <f t="shared" si="3"/>
        <v>114.86470365899463</v>
      </c>
      <c r="G28" s="51">
        <f t="shared" si="0"/>
        <v>573.67330877007294</v>
      </c>
      <c r="H28" s="44"/>
      <c r="I28" s="51">
        <f>BAU!C67-'DECARBONISATION + ADAPTATION'!P29</f>
        <v>-3.5512755160224287</v>
      </c>
      <c r="J28" s="51">
        <f t="shared" si="4"/>
        <v>-4.6074267299694611</v>
      </c>
      <c r="K28" s="51">
        <f>BAU!D67-'DECARBONISATION + ADAPTATION'!K29</f>
        <v>9.5318479994311609</v>
      </c>
      <c r="L28" s="51">
        <f t="shared" si="5"/>
        <v>114.86470365899463</v>
      </c>
      <c r="M28" s="186">
        <f t="shared" si="6"/>
        <v>-40.111771355348559</v>
      </c>
      <c r="N28" s="69"/>
      <c r="O28" s="1"/>
      <c r="P28" s="1"/>
      <c r="R28" s="1"/>
      <c r="S28" s="1"/>
      <c r="T28" s="1"/>
      <c r="U28" s="1"/>
      <c r="V28" s="1"/>
      <c r="W28" s="1"/>
    </row>
    <row r="29" spans="1:23" s="5" customFormat="1" ht="20.100000000000001" customHeight="1" x14ac:dyDescent="0.25">
      <c r="A29" s="6">
        <f t="shared" si="1"/>
        <v>2043</v>
      </c>
      <c r="B29" s="60"/>
      <c r="C29" s="51">
        <f>BAU!C68-DECARBONISATION!P30</f>
        <v>5.9522944274916938</v>
      </c>
      <c r="D29" s="51">
        <f t="shared" si="2"/>
        <v>71.84710903644104</v>
      </c>
      <c r="E29" s="51">
        <f>BAU!D68-DECARBONISATION!K30</f>
        <v>9.8992451967173132</v>
      </c>
      <c r="F29" s="51">
        <f t="shared" si="3"/>
        <v>124.76394885571194</v>
      </c>
      <c r="G29" s="51">
        <f t="shared" si="0"/>
        <v>575.86433978241087</v>
      </c>
      <c r="H29" s="44"/>
      <c r="I29" s="51">
        <f>BAU!C68-'DECARBONISATION + ADAPTATION'!P30</f>
        <v>-4.3427069663539442</v>
      </c>
      <c r="J29" s="51">
        <f t="shared" si="4"/>
        <v>-8.9501336963234053</v>
      </c>
      <c r="K29" s="51">
        <f>BAU!D68-'DECARBONISATION + ADAPTATION'!K30</f>
        <v>9.8992451967173132</v>
      </c>
      <c r="L29" s="51">
        <f t="shared" si="5"/>
        <v>124.76394885571194</v>
      </c>
      <c r="M29" s="186">
        <f t="shared" si="6"/>
        <v>-71.736537504709247</v>
      </c>
      <c r="N29" s="69"/>
      <c r="O29" s="1"/>
      <c r="P29" s="1"/>
      <c r="R29" s="1"/>
      <c r="S29" s="1"/>
      <c r="T29" s="1"/>
      <c r="U29" s="1"/>
      <c r="V29" s="1"/>
      <c r="W29" s="1"/>
    </row>
    <row r="30" spans="1:23" s="5" customFormat="1" ht="20.100000000000001" customHeight="1" x14ac:dyDescent="0.25">
      <c r="A30" s="6">
        <f t="shared" si="1"/>
        <v>2044</v>
      </c>
      <c r="B30" s="60"/>
      <c r="C30" s="51">
        <f>BAU!C69-DECARBONISATION!P31</f>
        <v>6.1152749247403335</v>
      </c>
      <c r="D30" s="51">
        <f t="shared" si="2"/>
        <v>77.962383961181374</v>
      </c>
      <c r="E30" s="51">
        <f>BAU!D69-DECARBONISATION!K31</f>
        <v>10.261289937365756</v>
      </c>
      <c r="F30" s="51">
        <f t="shared" si="3"/>
        <v>135.0252387930777</v>
      </c>
      <c r="G30" s="51">
        <f t="shared" si="0"/>
        <v>577.39119484659079</v>
      </c>
      <c r="H30" s="44"/>
      <c r="I30" s="51">
        <f>BAU!C69-'DECARBONISATION + ADAPTATION'!P31</f>
        <v>-5.2228552948611764</v>
      </c>
      <c r="J30" s="51">
        <f t="shared" si="4"/>
        <v>-14.172988991184582</v>
      </c>
      <c r="K30" s="51">
        <f>BAU!D69-'DECARBONISATION + ADAPTATION'!K31</f>
        <v>10.261289937365756</v>
      </c>
      <c r="L30" s="51">
        <f t="shared" si="5"/>
        <v>135.0252387930777</v>
      </c>
      <c r="M30" s="186">
        <f t="shared" si="6"/>
        <v>-104.96547991967843</v>
      </c>
      <c r="N30" s="69"/>
      <c r="O30" s="1"/>
      <c r="P30" s="1"/>
      <c r="R30" s="1"/>
      <c r="S30" s="1"/>
      <c r="T30" s="1"/>
      <c r="U30" s="1"/>
      <c r="V30" s="1"/>
      <c r="W30" s="1"/>
    </row>
    <row r="31" spans="1:23" s="5" customFormat="1" ht="20.100000000000001" customHeight="1" x14ac:dyDescent="0.25">
      <c r="A31" s="6">
        <f t="shared" si="1"/>
        <v>2045</v>
      </c>
      <c r="B31" s="60"/>
      <c r="C31" s="51">
        <f>BAU!C70-DECARBONISATION!P32</f>
        <v>6.2512749860389079</v>
      </c>
      <c r="D31" s="51">
        <f t="shared" si="2"/>
        <v>84.213658947220281</v>
      </c>
      <c r="E31" s="51">
        <f>BAU!D70-DECARBONISATION!K32</f>
        <v>10.618015826532137</v>
      </c>
      <c r="F31" s="51">
        <f t="shared" si="3"/>
        <v>145.64325461960985</v>
      </c>
      <c r="G31" s="51">
        <f t="shared" si="0"/>
        <v>578.21873843158062</v>
      </c>
      <c r="H31" s="44"/>
      <c r="I31" s="51">
        <f>BAU!C70-'DECARBONISATION + ADAPTATION'!P32</f>
        <v>-6.1972524840587653</v>
      </c>
      <c r="J31" s="51">
        <f t="shared" si="4"/>
        <v>-20.370241475243347</v>
      </c>
      <c r="K31" s="51">
        <f>BAU!D70-'DECARBONISATION + ADAPTATION'!K32</f>
        <v>10.618015826532137</v>
      </c>
      <c r="L31" s="51">
        <f t="shared" si="5"/>
        <v>145.64325461960985</v>
      </c>
      <c r="M31" s="186">
        <f t="shared" si="6"/>
        <v>-139.86395407357668</v>
      </c>
      <c r="N31" s="69"/>
      <c r="O31" s="1"/>
      <c r="P31" s="1"/>
      <c r="R31" s="1"/>
      <c r="S31" s="1"/>
      <c r="T31" s="1"/>
      <c r="U31" s="1"/>
      <c r="V31" s="1"/>
      <c r="W31" s="1"/>
    </row>
    <row r="32" spans="1:23" s="2" customFormat="1" ht="20.100000000000001" customHeight="1" x14ac:dyDescent="0.25">
      <c r="A32" s="6">
        <f t="shared" si="1"/>
        <v>2046</v>
      </c>
      <c r="B32" s="60"/>
      <c r="C32" s="51">
        <f>BAU!C71-DECARBONISATION!P33</f>
        <v>6.3572000010038323</v>
      </c>
      <c r="D32" s="51">
        <f t="shared" si="2"/>
        <v>90.570858948224114</v>
      </c>
      <c r="E32" s="51">
        <f>BAU!D71-DECARBONISATION!K33</f>
        <v>10.96945287010503</v>
      </c>
      <c r="F32" s="51">
        <f t="shared" si="3"/>
        <v>156.61270748971486</v>
      </c>
      <c r="G32" s="51">
        <f t="shared" si="0"/>
        <v>578.31104767901491</v>
      </c>
      <c r="H32" s="44"/>
      <c r="I32" s="51">
        <f>BAU!C71-'DECARBONISATION + ADAPTATION'!P33</f>
        <v>-7.2716531395499828</v>
      </c>
      <c r="J32" s="51">
        <f t="shared" si="4"/>
        <v>-27.64189461479333</v>
      </c>
      <c r="K32" s="51">
        <f>BAU!D71-'DECARBONISATION + ADAPTATION'!K33</f>
        <v>10.96945287010503</v>
      </c>
      <c r="L32" s="51">
        <f t="shared" si="5"/>
        <v>156.61270748971486</v>
      </c>
      <c r="M32" s="186">
        <f t="shared" si="6"/>
        <v>-176.49841483398555</v>
      </c>
      <c r="N32" s="69"/>
      <c r="O32" s="1"/>
      <c r="P32" s="1"/>
      <c r="Q32" s="5"/>
      <c r="R32" s="1"/>
      <c r="S32" s="1"/>
      <c r="T32" s="1"/>
      <c r="U32" s="1"/>
      <c r="V32" s="1"/>
      <c r="W32" s="1"/>
    </row>
    <row r="33" spans="1:23" s="2" customFormat="1" ht="20.100000000000001" customHeight="1" x14ac:dyDescent="0.25">
      <c r="A33" s="6">
        <f t="shared" si="1"/>
        <v>2047</v>
      </c>
      <c r="B33" s="60"/>
      <c r="C33" s="51">
        <f>BAU!C72-DECARBONISATION!P34</f>
        <v>6.4298232712596075</v>
      </c>
      <c r="D33" s="51">
        <f t="shared" si="2"/>
        <v>97.000682219483721</v>
      </c>
      <c r="E33" s="51">
        <f>BAU!D72-DECARBONISATION!K34</f>
        <v>11.315627326898362</v>
      </c>
      <c r="F33" s="51">
        <f t="shared" si="3"/>
        <v>167.92833481661322</v>
      </c>
      <c r="G33" s="51">
        <f t="shared" si="0"/>
        <v>577.63141833933912</v>
      </c>
      <c r="H33" s="44"/>
      <c r="I33" s="51">
        <f>BAU!C72-'DECARBONISATION + ADAPTATION'!P34</f>
        <v>-8.4520377751371143</v>
      </c>
      <c r="J33" s="51">
        <f t="shared" si="4"/>
        <v>-36.093932389930444</v>
      </c>
      <c r="K33" s="51">
        <f>BAU!D72-'DECARBONISATION + ADAPTATION'!K34</f>
        <v>11.315627326898362</v>
      </c>
      <c r="L33" s="51">
        <f t="shared" si="5"/>
        <v>167.92833481661322</v>
      </c>
      <c r="M33" s="186">
        <f t="shared" si="6"/>
        <v>-214.93652294800017</v>
      </c>
      <c r="N33" s="69"/>
      <c r="O33" s="1"/>
      <c r="P33" s="1"/>
      <c r="Q33" s="5"/>
      <c r="R33" s="1"/>
      <c r="S33" s="1"/>
      <c r="T33" s="1"/>
      <c r="U33" s="1"/>
      <c r="V33" s="1"/>
      <c r="W33" s="1"/>
    </row>
    <row r="34" spans="1:23" s="2" customFormat="1" ht="20.100000000000001" customHeight="1" x14ac:dyDescent="0.25">
      <c r="A34" s="6">
        <f t="shared" si="1"/>
        <v>2048</v>
      </c>
      <c r="B34" s="60"/>
      <c r="C34" s="51">
        <f>BAU!C73-DECARBONISATION!P35</f>
        <v>6.4657858850576417</v>
      </c>
      <c r="D34" s="51">
        <f t="shared" si="2"/>
        <v>103.46646810454136</v>
      </c>
      <c r="E34" s="51">
        <f>BAU!D73-DECARBONISATION!K35</f>
        <v>11.656561587256196</v>
      </c>
      <c r="F34" s="51">
        <f t="shared" si="3"/>
        <v>179.58489640386941</v>
      </c>
      <c r="G34" s="51">
        <f t="shared" si="0"/>
        <v>576.14237152691885</v>
      </c>
      <c r="H34" s="44"/>
      <c r="I34" s="51">
        <f>BAU!C73-'DECARBONISATION + ADAPTATION'!P35</f>
        <v>-9.7446159499871783</v>
      </c>
      <c r="J34" s="51">
        <f t="shared" si="4"/>
        <v>-45.838548339917622</v>
      </c>
      <c r="K34" s="51">
        <f>BAU!D73-'DECARBONISATION + ADAPTATION'!K35</f>
        <v>11.656561587256196</v>
      </c>
      <c r="L34" s="51">
        <f t="shared" si="5"/>
        <v>179.58489640386941</v>
      </c>
      <c r="M34" s="186">
        <f t="shared" si="6"/>
        <v>-255.24723547369524</v>
      </c>
      <c r="N34" s="69"/>
      <c r="O34" s="1"/>
      <c r="P34" s="1"/>
      <c r="Q34" s="5"/>
      <c r="R34" s="1"/>
      <c r="S34" s="1"/>
      <c r="T34" s="1"/>
      <c r="U34" s="1"/>
      <c r="V34" s="1"/>
      <c r="W34" s="1"/>
    </row>
    <row r="35" spans="1:23" s="2" customFormat="1" ht="20.100000000000001" customHeight="1" x14ac:dyDescent="0.25">
      <c r="A35" s="6">
        <f t="shared" si="1"/>
        <v>2049</v>
      </c>
      <c r="B35" s="60"/>
      <c r="C35" s="51">
        <f>BAU!C74-DECARBONISATION!P36</f>
        <v>6.4615968925137111</v>
      </c>
      <c r="D35" s="51">
        <f t="shared" si="2"/>
        <v>109.92806499705507</v>
      </c>
      <c r="E35" s="51">
        <f>BAU!D74-DECARBONISATION!K36</f>
        <v>11.992274077142973</v>
      </c>
      <c r="F35" s="51">
        <f t="shared" si="3"/>
        <v>191.57717048101239</v>
      </c>
      <c r="G35" s="51">
        <f t="shared" si="0"/>
        <v>573.80566129590204</v>
      </c>
      <c r="H35" s="44"/>
      <c r="I35" s="51">
        <f>BAU!C74-'DECARBONISATION + ADAPTATION'!P36</f>
        <v>-11.155829190270225</v>
      </c>
      <c r="J35" s="51">
        <f t="shared" si="4"/>
        <v>-56.994377530187847</v>
      </c>
      <c r="K35" s="51">
        <f>BAU!D74-'DECARBONISATION + ADAPTATION'!K36</f>
        <v>11.992274077142973</v>
      </c>
      <c r="L35" s="51">
        <f t="shared" si="5"/>
        <v>191.57717048101239</v>
      </c>
      <c r="M35" s="186">
        <f t="shared" si="6"/>
        <v>-297.50088378007797</v>
      </c>
      <c r="N35" s="69"/>
      <c r="O35" s="1"/>
      <c r="P35" s="1"/>
      <c r="Q35" s="5"/>
      <c r="R35" s="1"/>
      <c r="S35" s="1"/>
      <c r="T35" s="1"/>
      <c r="U35" s="1"/>
      <c r="V35" s="1"/>
      <c r="W35" s="1"/>
    </row>
    <row r="36" spans="1:23" s="2" customFormat="1" ht="20.100000000000001" customHeight="1" x14ac:dyDescent="0.25">
      <c r="A36" s="6">
        <f t="shared" si="1"/>
        <v>2050</v>
      </c>
      <c r="B36" s="60"/>
      <c r="C36" s="51">
        <f>BAU!C75-DECARBONISATION!P37</f>
        <v>6.4136337954536202</v>
      </c>
      <c r="D36" s="51">
        <f t="shared" si="2"/>
        <v>116.34169879250869</v>
      </c>
      <c r="E36" s="51">
        <f>BAU!D75-DECARBONISATION!K37</f>
        <v>12.322779186798451</v>
      </c>
      <c r="F36" s="51">
        <f t="shared" si="3"/>
        <v>203.89994966781083</v>
      </c>
      <c r="G36" s="51">
        <f t="shared" si="0"/>
        <v>570.58228303660667</v>
      </c>
      <c r="H36" s="44"/>
      <c r="I36" s="51">
        <f>BAU!C75-'DECARBONISATION + ADAPTATION'!P37</f>
        <v>-12.69235371749707</v>
      </c>
      <c r="J36" s="51">
        <f t="shared" si="4"/>
        <v>-69.686731247684918</v>
      </c>
      <c r="K36" s="51">
        <f>BAU!D75-'DECARBONISATION + ADAPTATION'!K37</f>
        <v>12.322779186798451</v>
      </c>
      <c r="L36" s="51">
        <f t="shared" si="5"/>
        <v>203.89994966781083</v>
      </c>
      <c r="M36" s="186">
        <f t="shared" si="6"/>
        <v>-341.76924202883305</v>
      </c>
      <c r="N36" s="69"/>
      <c r="O36" s="1"/>
      <c r="P36" s="1"/>
      <c r="Q36" s="5"/>
      <c r="R36" s="1"/>
      <c r="S36" s="1"/>
      <c r="T36" s="1"/>
      <c r="U36" s="1"/>
      <c r="V36" s="1"/>
      <c r="W36" s="1"/>
    </row>
    <row r="37" spans="1:23" s="2" customFormat="1" ht="20.100000000000001" customHeight="1" x14ac:dyDescent="0.25">
      <c r="A37" s="6">
        <f t="shared" si="1"/>
        <v>2051</v>
      </c>
      <c r="B37" s="60"/>
      <c r="C37" s="51">
        <f>BAU!C76-DECARBONISATION!P38</f>
        <v>6.3181433652398198</v>
      </c>
      <c r="D37" s="51">
        <f t="shared" si="2"/>
        <v>122.65984215774851</v>
      </c>
      <c r="E37" s="51">
        <f>BAU!D76-DECARBONISATION!K38</f>
        <v>12.648087223044605</v>
      </c>
      <c r="F37" s="51">
        <f t="shared" si="3"/>
        <v>216.54803689085543</v>
      </c>
      <c r="G37" s="51">
        <f t="shared" si="0"/>
        <v>566.43248269007188</v>
      </c>
      <c r="H37" s="44"/>
      <c r="I37" s="51">
        <f>BAU!C76-'DECARBONISATION + ADAPTATION'!P38</f>
        <v>-14.361102945311558</v>
      </c>
      <c r="J37" s="51">
        <f t="shared" si="4"/>
        <v>-84.047834192996476</v>
      </c>
      <c r="K37" s="51">
        <f>BAU!D76-'DECARBONISATION + ADAPTATION'!K38</f>
        <v>12.648087223044605</v>
      </c>
      <c r="L37" s="51">
        <f t="shared" si="5"/>
        <v>216.54803689085543</v>
      </c>
      <c r="M37" s="186">
        <f t="shared" si="6"/>
        <v>-388.1255882054395</v>
      </c>
      <c r="N37" s="69"/>
      <c r="O37" s="1"/>
      <c r="P37" s="1"/>
      <c r="Q37" s="5"/>
      <c r="R37" s="1"/>
      <c r="S37" s="1"/>
      <c r="T37" s="1"/>
      <c r="U37" s="1"/>
      <c r="V37" s="1"/>
      <c r="W37" s="1"/>
    </row>
    <row r="38" spans="1:23" s="2" customFormat="1" ht="20.100000000000001" customHeight="1" x14ac:dyDescent="0.25">
      <c r="A38" s="6">
        <f t="shared" si="1"/>
        <v>2052</v>
      </c>
      <c r="B38" s="60"/>
      <c r="C38" s="51">
        <f>BAU!C77-DECARBONISATION!P39</f>
        <v>6.1712428012269811</v>
      </c>
      <c r="D38" s="51">
        <f t="shared" si="2"/>
        <v>128.83108495897551</v>
      </c>
      <c r="E38" s="51">
        <f>BAU!D77-DECARBONISATION!K39</f>
        <v>12.968204384341306</v>
      </c>
      <c r="F38" s="51">
        <f t="shared" si="3"/>
        <v>229.51624127519673</v>
      </c>
      <c r="G38" s="51">
        <f t="shared" si="0"/>
        <v>561.3157667761875</v>
      </c>
      <c r="H38" s="44"/>
      <c r="I38" s="51">
        <f>BAU!C77-'DECARBONISATION + ADAPTATION'!P39</f>
        <v>-16.169229751055013</v>
      </c>
      <c r="J38" s="51">
        <f t="shared" si="4"/>
        <v>-100.21706394405149</v>
      </c>
      <c r="K38" s="51">
        <f>BAU!D77-'DECARBONISATION + ADAPTATION'!K39</f>
        <v>12.968204384341306</v>
      </c>
      <c r="L38" s="51">
        <f t="shared" si="5"/>
        <v>229.51624127519673</v>
      </c>
      <c r="M38" s="186">
        <f t="shared" si="6"/>
        <v>-436.64475937407968</v>
      </c>
      <c r="N38" s="69"/>
      <c r="O38" s="1"/>
      <c r="P38" s="1"/>
      <c r="Q38" s="5"/>
      <c r="R38" s="1"/>
      <c r="S38" s="1"/>
      <c r="T38" s="1"/>
      <c r="U38" s="1"/>
      <c r="V38" s="1"/>
      <c r="W38" s="1"/>
    </row>
    <row r="39" spans="1:23" s="2" customFormat="1" ht="20.100000000000001" customHeight="1" x14ac:dyDescent="0.25">
      <c r="A39" s="6">
        <f t="shared" si="1"/>
        <v>2053</v>
      </c>
      <c r="B39" s="60"/>
      <c r="C39" s="51">
        <f>BAU!C78-DECARBONISATION!P40</f>
        <v>5.968921241651941</v>
      </c>
      <c r="D39" s="51">
        <f t="shared" si="2"/>
        <v>134.80000620062745</v>
      </c>
      <c r="E39" s="51">
        <f>BAU!D78-DECARBONISATION!K40</f>
        <v>13.283132757696816</v>
      </c>
      <c r="F39" s="51">
        <f t="shared" si="3"/>
        <v>242.79937403289355</v>
      </c>
      <c r="G39" s="51">
        <f t="shared" si="0"/>
        <v>555.19091322848817</v>
      </c>
      <c r="H39" s="44"/>
      <c r="I39" s="51">
        <f>BAU!C78-'DECARBONISATION + ADAPTATION'!P40</f>
        <v>-18.124128498935988</v>
      </c>
      <c r="J39" s="51">
        <f t="shared" si="4"/>
        <v>-118.34119244298748</v>
      </c>
      <c r="K39" s="51">
        <f>BAU!D78-'DECARBONISATION + ADAPTATION'!K40</f>
        <v>13.283132757696816</v>
      </c>
      <c r="L39" s="51">
        <f t="shared" si="5"/>
        <v>242.79937403289355</v>
      </c>
      <c r="M39" s="186">
        <f t="shared" si="6"/>
        <v>-487.40320239439768</v>
      </c>
      <c r="N39" s="69"/>
      <c r="O39" s="1"/>
      <c r="P39" s="1"/>
      <c r="Q39" s="5"/>
      <c r="R39" s="1"/>
      <c r="S39" s="1"/>
      <c r="T39" s="1"/>
      <c r="U39" s="1"/>
      <c r="V39" s="1"/>
      <c r="W39" s="1"/>
    </row>
    <row r="40" spans="1:23" s="2" customFormat="1" ht="20.100000000000001" customHeight="1" x14ac:dyDescent="0.25">
      <c r="A40" s="6">
        <f t="shared" si="1"/>
        <v>2054</v>
      </c>
      <c r="B40" s="60"/>
      <c r="C40" s="51">
        <f>BAU!C79-DECARBONISATION!P41</f>
        <v>5.7070416378085156</v>
      </c>
      <c r="D40" s="51">
        <f t="shared" si="2"/>
        <v>140.50704783843597</v>
      </c>
      <c r="E40" s="51">
        <f>BAU!D79-DECARBONISATION!K41</f>
        <v>13.592870336549886</v>
      </c>
      <c r="F40" s="51">
        <f t="shared" si="3"/>
        <v>256.39224436944346</v>
      </c>
      <c r="G40" s="51">
        <f t="shared" si="0"/>
        <v>548.01598302628474</v>
      </c>
      <c r="H40" s="44"/>
      <c r="I40" s="51">
        <f>BAU!C79-'DECARBONISATION + ADAPTATION'!P41</f>
        <v>-20.233436814965216</v>
      </c>
      <c r="J40" s="51">
        <f t="shared" si="4"/>
        <v>-138.57462925795269</v>
      </c>
      <c r="K40" s="51">
        <f>BAU!D79-'DECARBONISATION + ADAPTATION'!K41</f>
        <v>13.592870336549886</v>
      </c>
      <c r="L40" s="51">
        <f t="shared" si="5"/>
        <v>256.39224436944346</v>
      </c>
      <c r="M40" s="186">
        <f t="shared" si="6"/>
        <v>-540.47902111374424</v>
      </c>
      <c r="N40" s="69"/>
      <c r="O40" s="1"/>
      <c r="P40" s="1"/>
      <c r="Q40" s="5"/>
      <c r="R40" s="1"/>
      <c r="S40" s="1"/>
      <c r="T40" s="1"/>
      <c r="U40" s="1"/>
      <c r="V40" s="1"/>
      <c r="W40" s="1"/>
    </row>
    <row r="41" spans="1:23" s="2" customFormat="1" ht="20.100000000000001" customHeight="1" x14ac:dyDescent="0.25">
      <c r="A41" s="6">
        <f t="shared" si="1"/>
        <v>2055</v>
      </c>
      <c r="B41" s="60"/>
      <c r="C41" s="51">
        <f>BAU!C80-DECARBONISATION!P42</f>
        <v>5.3813430012849892</v>
      </c>
      <c r="D41" s="51">
        <f t="shared" si="2"/>
        <v>145.88839083972096</v>
      </c>
      <c r="E41" s="51">
        <f>BAU!D80-DECARBONISATION!K42</f>
        <v>13.897411058749984</v>
      </c>
      <c r="F41" s="51">
        <f t="shared" si="3"/>
        <v>270.28965542819344</v>
      </c>
      <c r="G41" s="51">
        <f t="shared" si="0"/>
        <v>539.74833261230162</v>
      </c>
      <c r="H41" s="44"/>
      <c r="I41" s="51">
        <f>BAU!C80-'DECARBONISATION + ADAPTATION'!P42</f>
        <v>-22.505037099351114</v>
      </c>
      <c r="J41" s="51">
        <f t="shared" si="4"/>
        <v>-161.07966635730381</v>
      </c>
      <c r="K41" s="51">
        <f>BAU!D80-'DECARBONISATION + ADAPTATION'!K42</f>
        <v>13.897411058749984</v>
      </c>
      <c r="L41" s="51">
        <f t="shared" si="5"/>
        <v>270.28965542819344</v>
      </c>
      <c r="M41" s="186">
        <f t="shared" si="6"/>
        <v>-595.9520208130831</v>
      </c>
      <c r="N41" s="69"/>
      <c r="O41" s="1"/>
      <c r="P41" s="1"/>
      <c r="Q41" s="5"/>
      <c r="R41" s="1"/>
      <c r="S41" s="1"/>
      <c r="T41" s="1"/>
      <c r="U41" s="1"/>
      <c r="V41" s="1"/>
      <c r="W41" s="1"/>
    </row>
    <row r="42" spans="1:23" s="2" customFormat="1" ht="20.100000000000001" customHeight="1" x14ac:dyDescent="0.25">
      <c r="A42" s="6">
        <f t="shared" si="1"/>
        <v>2056</v>
      </c>
      <c r="B42" s="60"/>
      <c r="C42" s="51">
        <f>BAU!C81-DECARBONISATION!P43</f>
        <v>4.9874430328544577</v>
      </c>
      <c r="D42" s="51">
        <f t="shared" si="2"/>
        <v>150.87583387257541</v>
      </c>
      <c r="E42" s="51">
        <f>BAU!D81-DECARBONISATION!K43</f>
        <v>14.196744863771716</v>
      </c>
      <c r="F42" s="51">
        <f t="shared" si="3"/>
        <v>284.48640029196514</v>
      </c>
      <c r="G42" s="51">
        <f t="shared" si="0"/>
        <v>530.34462708141143</v>
      </c>
      <c r="H42" s="44"/>
      <c r="I42" s="51">
        <f>BAU!C81-'DECARBONISATION + ADAPTATION'!P43</f>
        <v>-24.947057775046574</v>
      </c>
      <c r="J42" s="51">
        <f t="shared" si="4"/>
        <v>-186.02672413235038</v>
      </c>
      <c r="K42" s="51">
        <f>BAU!D81-'DECARBONISATION + ADAPTATION'!K43</f>
        <v>14.196744863771716</v>
      </c>
      <c r="L42" s="51">
        <f t="shared" si="5"/>
        <v>284.48640029196514</v>
      </c>
      <c r="M42" s="186">
        <f t="shared" si="6"/>
        <v>-653.90375055339473</v>
      </c>
      <c r="N42" s="69"/>
      <c r="O42" s="1"/>
      <c r="P42" s="1"/>
      <c r="Q42" s="5"/>
      <c r="R42" s="1"/>
      <c r="S42" s="1"/>
      <c r="T42" s="1"/>
      <c r="U42" s="1"/>
      <c r="V42" s="1"/>
      <c r="W42" s="1"/>
    </row>
    <row r="43" spans="1:23" s="2" customFormat="1" ht="20.100000000000001" customHeight="1" x14ac:dyDescent="0.25">
      <c r="A43" s="6">
        <f t="shared" si="1"/>
        <v>2057</v>
      </c>
      <c r="B43" s="60"/>
      <c r="C43" s="51">
        <f>BAU!C82-DECARBONISATION!P44</f>
        <v>4.5208411403062598</v>
      </c>
      <c r="D43" s="51">
        <f t="shared" si="2"/>
        <v>155.39667501288167</v>
      </c>
      <c r="E43" s="51">
        <f>BAU!D82-DECARBONISATION!K44</f>
        <v>14.490857768308713</v>
      </c>
      <c r="F43" s="51">
        <f t="shared" si="3"/>
        <v>298.97725806027387</v>
      </c>
      <c r="G43" s="51">
        <f t="shared" si="0"/>
        <v>519.76085412340512</v>
      </c>
      <c r="H43" s="44"/>
      <c r="I43" s="51">
        <f>BAU!C82-'DECARBONISATION + ADAPTATION'!P44</f>
        <v>-27.567874264285479</v>
      </c>
      <c r="J43" s="51">
        <f t="shared" si="4"/>
        <v>-213.59459839663586</v>
      </c>
      <c r="K43" s="51">
        <f>BAU!D82-'DECARBONISATION + ADAPTATION'!K44</f>
        <v>14.490857768308713</v>
      </c>
      <c r="L43" s="51">
        <f t="shared" si="5"/>
        <v>298.97725806027387</v>
      </c>
      <c r="M43" s="186">
        <f t="shared" si="6"/>
        <v>-714.41754393765677</v>
      </c>
      <c r="N43" s="69"/>
      <c r="O43" s="1"/>
      <c r="P43" s="6"/>
      <c r="Q43" s="13"/>
      <c r="R43" s="6"/>
      <c r="S43" s="1"/>
      <c r="T43" s="1"/>
      <c r="U43" s="1"/>
      <c r="V43" s="1"/>
      <c r="W43" s="1"/>
    </row>
    <row r="44" spans="1:23" s="2" customFormat="1" ht="20.100000000000001" customHeight="1" x14ac:dyDescent="0.25">
      <c r="A44" s="6">
        <f t="shared" si="1"/>
        <v>2058</v>
      </c>
      <c r="B44" s="60"/>
      <c r="C44" s="51">
        <f>BAU!C83-DECARBONISATION!P45</f>
        <v>3.9769218510916176</v>
      </c>
      <c r="D44" s="51">
        <f t="shared" si="2"/>
        <v>159.37359686397329</v>
      </c>
      <c r="E44" s="51">
        <f>BAU!D83-DECARBONISATION!K45</f>
        <v>14.779731959400085</v>
      </c>
      <c r="F44" s="51">
        <f t="shared" si="3"/>
        <v>313.75699001967394</v>
      </c>
      <c r="G44" s="51">
        <f t="shared" si="0"/>
        <v>507.95233870002346</v>
      </c>
      <c r="H44" s="44"/>
      <c r="I44" s="51">
        <f>BAU!C83-'DECARBONISATION + ADAPTATION'!P45</f>
        <v>-30.376109692784354</v>
      </c>
      <c r="J44" s="51">
        <f t="shared" si="4"/>
        <v>-243.97070808942021</v>
      </c>
      <c r="K44" s="51">
        <f>BAU!D83-'DECARBONISATION + ADAPTATION'!K45</f>
        <v>14.779731959400085</v>
      </c>
      <c r="L44" s="51">
        <f t="shared" si="5"/>
        <v>313.75699001967394</v>
      </c>
      <c r="M44" s="186">
        <f t="shared" si="6"/>
        <v>-777.57855872508912</v>
      </c>
      <c r="N44" s="69"/>
      <c r="O44" s="1"/>
      <c r="P44" s="6"/>
      <c r="Q44" s="13"/>
      <c r="R44" s="6"/>
      <c r="S44" s="6"/>
      <c r="T44" s="1"/>
      <c r="U44" s="1"/>
      <c r="V44" s="1"/>
      <c r="W44" s="1"/>
    </row>
    <row r="45" spans="1:23" s="2" customFormat="1" ht="20.100000000000001" customHeight="1" x14ac:dyDescent="0.25">
      <c r="A45" s="6">
        <f t="shared" si="1"/>
        <v>2059</v>
      </c>
      <c r="B45" s="60"/>
      <c r="C45" s="51">
        <f>BAU!C84-DECARBONISATION!P46</f>
        <v>3.3509586241333693</v>
      </c>
      <c r="D45" s="51">
        <f t="shared" si="2"/>
        <v>162.72455548810666</v>
      </c>
      <c r="E45" s="51">
        <f>BAU!D84-DECARBONISATION!K46</f>
        <v>15.063345904249905</v>
      </c>
      <c r="F45" s="51">
        <f t="shared" si="3"/>
        <v>328.82033592392384</v>
      </c>
      <c r="G45" s="51">
        <f t="shared" si="0"/>
        <v>494.87375843370813</v>
      </c>
      <c r="H45" s="44"/>
      <c r="I45" s="51">
        <f>BAU!C84-'DECARBONISATION + ADAPTATION'!P46</f>
        <v>-33.380635318459099</v>
      </c>
      <c r="J45" s="51">
        <f t="shared" si="4"/>
        <v>-277.35134340787931</v>
      </c>
      <c r="K45" s="51">
        <f>BAU!D84-'DECARBONISATION + ADAPTATION'!K46</f>
        <v>15.063345904249905</v>
      </c>
      <c r="L45" s="51">
        <f t="shared" si="5"/>
        <v>328.82033592392384</v>
      </c>
      <c r="M45" s="186">
        <f t="shared" si="6"/>
        <v>-843.47381565855324</v>
      </c>
      <c r="N45" s="69"/>
      <c r="O45" s="1"/>
      <c r="P45" s="6"/>
      <c r="Q45" s="13"/>
      <c r="R45" s="6"/>
      <c r="S45" s="6"/>
      <c r="T45" s="6"/>
      <c r="U45" s="1"/>
      <c r="V45" s="1"/>
      <c r="W45" s="1"/>
    </row>
    <row r="46" spans="1:23" s="2" customFormat="1" ht="20.100000000000001" customHeight="1" x14ac:dyDescent="0.25">
      <c r="A46" s="6">
        <f t="shared" si="1"/>
        <v>2060</v>
      </c>
      <c r="B46" s="60"/>
      <c r="C46" s="51">
        <f>BAU!C85-DECARBONISATION!P47</f>
        <v>2.6381180635208921</v>
      </c>
      <c r="D46" s="51">
        <f t="shared" si="2"/>
        <v>165.36267355162755</v>
      </c>
      <c r="E46" s="51">
        <f>BAU!D85-DECARBONISATION!K47</f>
        <v>15.34167447590584</v>
      </c>
      <c r="F46" s="51">
        <f t="shared" si="3"/>
        <v>344.16201039982968</v>
      </c>
      <c r="G46" s="51">
        <f t="shared" si="0"/>
        <v>480.47915968272537</v>
      </c>
      <c r="H46" s="44"/>
      <c r="I46" s="51">
        <f>BAU!C85-'DECARBONISATION + ADAPTATION'!P47</f>
        <v>-36.590570686727801</v>
      </c>
      <c r="J46" s="51">
        <f t="shared" si="4"/>
        <v>-313.94191409460711</v>
      </c>
      <c r="K46" s="51">
        <f>BAU!D85-'DECARBONISATION + ADAPTATION'!K47</f>
        <v>15.34167447590584</v>
      </c>
      <c r="L46" s="51">
        <f t="shared" si="5"/>
        <v>344.16201039982968</v>
      </c>
      <c r="M46" s="186">
        <f t="shared" si="6"/>
        <v>-912.19223681860058</v>
      </c>
      <c r="N46" s="69"/>
      <c r="O46" s="1"/>
      <c r="P46" s="1"/>
      <c r="Q46" s="5"/>
      <c r="R46" s="1"/>
      <c r="S46" s="6"/>
      <c r="T46" s="6"/>
      <c r="U46" s="1"/>
      <c r="V46" s="1"/>
      <c r="W46" s="1"/>
    </row>
    <row r="47" spans="1:23" s="2" customFormat="1" ht="20.100000000000001" customHeight="1" x14ac:dyDescent="0.25">
      <c r="A47" s="6">
        <f t="shared" si="1"/>
        <v>2061</v>
      </c>
      <c r="B47" s="60"/>
      <c r="C47" s="51">
        <f>BAU!C86-DECARBONISATION!P48</f>
        <v>1.8334645350816459</v>
      </c>
      <c r="D47" s="51">
        <f t="shared" si="2"/>
        <v>167.1961380867092</v>
      </c>
      <c r="E47" s="51">
        <f>BAU!D86-DECARBONISATION!K48</f>
        <v>15.614689093968002</v>
      </c>
      <c r="F47" s="51">
        <f t="shared" si="3"/>
        <v>359.77669949379771</v>
      </c>
      <c r="G47" s="51">
        <f t="shared" si="0"/>
        <v>464.72197427446667</v>
      </c>
      <c r="H47" s="44"/>
      <c r="I47" s="51">
        <f>BAU!C86-'DECARBONISATION + ADAPTATION'!P48</f>
        <v>-40.015283513866905</v>
      </c>
      <c r="J47" s="51">
        <f t="shared" si="4"/>
        <v>-353.95719760847402</v>
      </c>
      <c r="K47" s="51">
        <f>BAU!D86-'DECARBONISATION + ADAPTATION'!K48</f>
        <v>15.614689093968002</v>
      </c>
      <c r="L47" s="51">
        <f t="shared" si="5"/>
        <v>359.77669949379771</v>
      </c>
      <c r="M47" s="186">
        <f t="shared" si="6"/>
        <v>-983.82468377326359</v>
      </c>
      <c r="N47" s="69"/>
      <c r="O47" s="1"/>
      <c r="P47" s="1"/>
      <c r="Q47" s="5"/>
      <c r="R47" s="1"/>
      <c r="S47" s="1"/>
      <c r="T47" s="6"/>
      <c r="U47" s="1"/>
      <c r="V47" s="1"/>
      <c r="W47" s="1"/>
    </row>
    <row r="48" spans="1:23" s="2" customFormat="1" ht="20.100000000000001" customHeight="1" x14ac:dyDescent="0.25">
      <c r="A48" s="6">
        <f t="shared" si="1"/>
        <v>2062</v>
      </c>
      <c r="B48" s="60"/>
      <c r="C48" s="51">
        <f>BAU!C87-DECARBONISATION!P49</f>
        <v>0.93196518499968306</v>
      </c>
      <c r="D48" s="51">
        <f t="shared" si="2"/>
        <v>168.12810327170888</v>
      </c>
      <c r="E48" s="51">
        <f>BAU!D87-DECARBONISATION!K49</f>
        <v>15.882357879502539</v>
      </c>
      <c r="F48" s="51">
        <f t="shared" si="3"/>
        <v>375.65905737330024</v>
      </c>
      <c r="G48" s="51">
        <f t="shared" si="0"/>
        <v>447.55503686587934</v>
      </c>
      <c r="H48" s="44"/>
      <c r="I48" s="51">
        <f>BAU!C87-'DECARBONISATION + ADAPTATION'!P49</f>
        <v>-43.664389303778819</v>
      </c>
      <c r="J48" s="51">
        <f t="shared" si="4"/>
        <v>-397.62158691225284</v>
      </c>
      <c r="K48" s="51">
        <f>BAU!D87-'DECARBONISATION + ADAPTATION'!K49</f>
        <v>15.882357879502539</v>
      </c>
      <c r="L48" s="51">
        <f t="shared" si="5"/>
        <v>375.65905737330024</v>
      </c>
      <c r="M48" s="186">
        <f t="shared" si="6"/>
        <v>-1058.4639957639247</v>
      </c>
      <c r="N48" s="69"/>
      <c r="O48" s="1"/>
      <c r="P48" s="1"/>
      <c r="Q48" s="5"/>
      <c r="R48" s="1"/>
      <c r="S48" s="1"/>
      <c r="T48" s="1"/>
      <c r="U48" s="1"/>
      <c r="V48" s="1"/>
      <c r="W48" s="1"/>
    </row>
    <row r="49" spans="1:23" s="2" customFormat="1" ht="20.100000000000001" customHeight="1" x14ac:dyDescent="0.25">
      <c r="A49" s="6">
        <f t="shared" si="1"/>
        <v>2063</v>
      </c>
      <c r="B49" s="60"/>
      <c r="C49" s="51">
        <f>BAU!C88-DECARBONISATION!P50</f>
        <v>-7.1504642257963269E-2</v>
      </c>
      <c r="D49" s="51">
        <f t="shared" si="2"/>
        <v>168.05659862945092</v>
      </c>
      <c r="E49" s="51">
        <f>BAU!D88-DECARBONISATION!K50</f>
        <v>16.144645823336692</v>
      </c>
      <c r="F49" s="51">
        <f t="shared" si="3"/>
        <v>391.80370319663695</v>
      </c>
      <c r="G49" s="51">
        <f t="shared" si="0"/>
        <v>428.93060289710257</v>
      </c>
      <c r="H49" s="44"/>
      <c r="I49" s="51">
        <f>BAU!C88-'DECARBONISATION + ADAPTATION'!P50</f>
        <v>-47.54775070419285</v>
      </c>
      <c r="J49" s="51">
        <f t="shared" si="4"/>
        <v>-445.16933761644566</v>
      </c>
      <c r="K49" s="51">
        <f>BAU!D88-'DECARBONISATION + ADAPTATION'!K50</f>
        <v>16.144645823336692</v>
      </c>
      <c r="L49" s="51">
        <f t="shared" si="5"/>
        <v>391.80370319663695</v>
      </c>
      <c r="M49" s="186">
        <f t="shared" si="6"/>
        <v>-1136.2050281414154</v>
      </c>
      <c r="N49" s="69"/>
      <c r="O49" s="1"/>
      <c r="P49" s="1"/>
      <c r="Q49" s="5"/>
      <c r="R49" s="1"/>
      <c r="S49" s="1"/>
      <c r="T49" s="1"/>
      <c r="U49" s="1"/>
      <c r="V49" s="1"/>
      <c r="W49" s="1"/>
    </row>
    <row r="50" spans="1:23" s="2" customFormat="1" ht="20.100000000000001" customHeight="1" x14ac:dyDescent="0.25">
      <c r="A50" s="6">
        <f t="shared" si="1"/>
        <v>2064</v>
      </c>
      <c r="B50" s="60"/>
      <c r="C50" s="51">
        <f>BAU!C89-DECARBONISATION!P51</f>
        <v>-1.182155591432462</v>
      </c>
      <c r="D50" s="51">
        <f t="shared" si="2"/>
        <v>166.87444303801846</v>
      </c>
      <c r="E50" s="51">
        <f>BAU!D89-DECARBONISATION!K51</f>
        <v>16.401514966913282</v>
      </c>
      <c r="F50" s="51">
        <f t="shared" si="3"/>
        <v>408.20521816355023</v>
      </c>
      <c r="G50" s="51">
        <f t="shared" si="0"/>
        <v>408.80036710152751</v>
      </c>
      <c r="H50" s="44"/>
      <c r="I50" s="51">
        <f>BAU!C89-'DECARBONISATION + ADAPTATION'!P51</f>
        <v>-51.675476611545491</v>
      </c>
      <c r="J50" s="51">
        <f t="shared" si="4"/>
        <v>-496.84481422799115</v>
      </c>
      <c r="K50" s="51">
        <f>BAU!D89-'DECARBONISATION + ADAPTATION'!K51</f>
        <v>16.401514966913282</v>
      </c>
      <c r="L50" s="51">
        <f t="shared" si="5"/>
        <v>408.20521816355023</v>
      </c>
      <c r="M50" s="186">
        <f t="shared" si="6"/>
        <v>-1217.1446912492111</v>
      </c>
      <c r="N50" s="69"/>
      <c r="O50" s="1"/>
      <c r="P50" s="1"/>
      <c r="Q50" s="5"/>
      <c r="R50" s="1"/>
      <c r="S50" s="1"/>
      <c r="T50" s="1"/>
      <c r="U50" s="1"/>
      <c r="V50" s="1"/>
      <c r="W50" s="1"/>
    </row>
    <row r="51" spans="1:23" s="2" customFormat="1" ht="20.100000000000001" customHeight="1" x14ac:dyDescent="0.25">
      <c r="A51" s="6">
        <f t="shared" si="1"/>
        <v>2065</v>
      </c>
      <c r="B51" s="60"/>
      <c r="C51" s="51">
        <f>BAU!C90-DECARBONISATION!P52</f>
        <v>-2.4052780961607709</v>
      </c>
      <c r="D51" s="51">
        <f t="shared" si="2"/>
        <v>164.46916494185768</v>
      </c>
      <c r="E51" s="51">
        <f>BAU!D90-DECARBONISATION!K52</f>
        <v>16.652924594882279</v>
      </c>
      <c r="F51" s="51">
        <f t="shared" si="3"/>
        <v>424.85814275843251</v>
      </c>
      <c r="G51" s="51">
        <f t="shared" si="0"/>
        <v>387.11548253265374</v>
      </c>
      <c r="H51" s="44"/>
      <c r="I51" s="51">
        <f>BAU!C90-'DECARBONISATION + ADAPTATION'!P52</f>
        <v>-56.057921035195392</v>
      </c>
      <c r="J51" s="51">
        <f t="shared" si="4"/>
        <v>-552.90273526318651</v>
      </c>
      <c r="K51" s="51">
        <f>BAU!D90-'DECARBONISATION + ADAPTATION'!K52</f>
        <v>16.652924594882279</v>
      </c>
      <c r="L51" s="51">
        <f t="shared" si="5"/>
        <v>424.85814275843251</v>
      </c>
      <c r="M51" s="186">
        <f t="shared" si="6"/>
        <v>-1301.3819899353043</v>
      </c>
      <c r="N51" s="69"/>
      <c r="O51" s="1"/>
      <c r="P51" s="1"/>
      <c r="Q51" s="5"/>
      <c r="R51" s="1"/>
      <c r="S51" s="1"/>
      <c r="T51" s="1"/>
      <c r="U51" s="1"/>
      <c r="V51" s="1"/>
      <c r="W51" s="1"/>
    </row>
    <row r="52" spans="1:23" s="2" customFormat="1" ht="20.100000000000001" customHeight="1" x14ac:dyDescent="0.25">
      <c r="A52" s="6">
        <f t="shared" si="1"/>
        <v>2066</v>
      </c>
      <c r="B52" s="60"/>
      <c r="C52" s="51">
        <f>BAU!C91-DECARBONISATION!P53</f>
        <v>-3.7462357997512186</v>
      </c>
      <c r="D52" s="51">
        <f t="shared" si="2"/>
        <v>160.72292914210647</v>
      </c>
      <c r="E52" s="51">
        <f>BAU!D91-DECARBONISATION!K53</f>
        <v>16.898831438606258</v>
      </c>
      <c r="F52" s="51">
        <f t="shared" si="3"/>
        <v>441.75697419703874</v>
      </c>
      <c r="G52" s="51">
        <f t="shared" si="0"/>
        <v>363.82658006530653</v>
      </c>
      <c r="H52" s="44"/>
      <c r="I52" s="51">
        <f>BAU!C91-'DECARBONISATION + ADAPTATION'!P53</f>
        <v>-60.705681734509369</v>
      </c>
      <c r="J52" s="51">
        <f t="shared" si="4"/>
        <v>-613.60841699769594</v>
      </c>
      <c r="K52" s="51">
        <f>BAU!D91-'DECARBONISATION + ADAPTATION'!K53</f>
        <v>16.898831438606258</v>
      </c>
      <c r="L52" s="51">
        <f t="shared" si="5"/>
        <v>441.75697419703874</v>
      </c>
      <c r="M52" s="186">
        <f t="shared" si="6"/>
        <v>-1389.0180638642403</v>
      </c>
      <c r="N52" s="69"/>
      <c r="O52" s="6"/>
      <c r="P52" s="6"/>
      <c r="Q52" s="13"/>
      <c r="R52" s="6"/>
      <c r="S52" s="1"/>
      <c r="T52" s="1"/>
      <c r="U52" s="1"/>
      <c r="V52" s="1"/>
      <c r="W52" s="1"/>
    </row>
    <row r="53" spans="1:23" s="2" customFormat="1" ht="20.100000000000001" customHeight="1" x14ac:dyDescent="0.25">
      <c r="A53" s="6">
        <f t="shared" si="1"/>
        <v>2067</v>
      </c>
      <c r="B53" s="60"/>
      <c r="C53" s="51">
        <f>BAU!C92-DECARBONISATION!P54</f>
        <v>-5.2104586080964168</v>
      </c>
      <c r="D53" s="51">
        <f t="shared" si="2"/>
        <v>155.51247053401005</v>
      </c>
      <c r="E53" s="51">
        <f>BAU!D92-DECARBONISATION!K54</f>
        <v>17.139189889754469</v>
      </c>
      <c r="F53" s="51">
        <f t="shared" si="3"/>
        <v>458.89616408679319</v>
      </c>
      <c r="G53" s="51">
        <f t="shared" si="0"/>
        <v>338.88378832601717</v>
      </c>
      <c r="H53" s="44"/>
      <c r="I53" s="51">
        <f>BAU!C92-'DECARBONISATION + ADAPTATION'!P54</f>
        <v>-65.629598644212194</v>
      </c>
      <c r="J53" s="51">
        <f t="shared" si="4"/>
        <v>-679.23801564190808</v>
      </c>
      <c r="K53" s="51">
        <f>BAU!D92-'DECARBONISATION + ADAPTATION'!K54</f>
        <v>17.139189889754469</v>
      </c>
      <c r="L53" s="51">
        <f t="shared" si="5"/>
        <v>458.89616408679319</v>
      </c>
      <c r="M53" s="186">
        <f t="shared" si="6"/>
        <v>-1480.1562287921861</v>
      </c>
      <c r="N53" s="69"/>
      <c r="O53" s="6"/>
      <c r="P53" s="1"/>
      <c r="Q53" s="5"/>
      <c r="R53" s="1"/>
      <c r="S53" s="6"/>
      <c r="T53" s="1"/>
      <c r="U53" s="1"/>
      <c r="V53" s="1"/>
      <c r="W53" s="1"/>
    </row>
    <row r="54" spans="1:23" s="2" customFormat="1" ht="20.100000000000001" customHeight="1" x14ac:dyDescent="0.25">
      <c r="A54" s="6">
        <f t="shared" si="1"/>
        <v>2068</v>
      </c>
      <c r="B54" s="60"/>
      <c r="C54" s="51">
        <f>BAU!C93-DECARBONISATION!P55</f>
        <v>-6.8034353879621392</v>
      </c>
      <c r="D54" s="51">
        <f t="shared" si="2"/>
        <v>148.70903514604791</v>
      </c>
      <c r="E54" s="51">
        <f>BAU!D93-DECARBONISATION!K55</f>
        <v>17.373952223157108</v>
      </c>
      <c r="F54" s="51">
        <f t="shared" si="3"/>
        <v>476.27011630995031</v>
      </c>
      <c r="G54" s="51">
        <f t="shared" si="0"/>
        <v>312.23675400467499</v>
      </c>
      <c r="H54" s="44"/>
      <c r="I54" s="51">
        <f>BAU!C93-'DECARBONISATION + ADAPTATION'!P55</f>
        <v>-70.840752106088161</v>
      </c>
      <c r="J54" s="51">
        <f t="shared" si="4"/>
        <v>-750.07876774799627</v>
      </c>
      <c r="K54" s="51">
        <f>BAU!D93-'DECARBONISATION + ADAPTATION'!K55</f>
        <v>17.373952223157108</v>
      </c>
      <c r="L54" s="51">
        <f t="shared" si="5"/>
        <v>476.27011630995031</v>
      </c>
      <c r="M54" s="186">
        <f t="shared" si="6"/>
        <v>-1574.9020189623968</v>
      </c>
      <c r="N54" s="69"/>
      <c r="O54" s="6"/>
      <c r="P54" s="1"/>
      <c r="Q54" s="5"/>
      <c r="R54" s="1"/>
      <c r="S54" s="1"/>
      <c r="T54" s="6"/>
      <c r="U54" s="1"/>
      <c r="V54" s="1"/>
      <c r="W54" s="1"/>
    </row>
    <row r="55" spans="1:23" s="2" customFormat="1" ht="20.100000000000001" customHeight="1" x14ac:dyDescent="0.25">
      <c r="A55" s="6">
        <f t="shared" si="1"/>
        <v>2069</v>
      </c>
      <c r="B55" s="60"/>
      <c r="C55" s="51">
        <f>BAU!C94-DECARBONISATION!P56</f>
        <v>-8.5307063261040241</v>
      </c>
      <c r="D55" s="51">
        <f t="shared" si="2"/>
        <v>140.17832881994389</v>
      </c>
      <c r="E55" s="51">
        <f>BAU!D94-DECARBONISATION!K56</f>
        <v>17.603068828088588</v>
      </c>
      <c r="F55" s="51">
        <f t="shared" si="3"/>
        <v>493.87318513803888</v>
      </c>
      <c r="G55" s="51">
        <f t="shared" si="0"/>
        <v>283.8346624969397</v>
      </c>
      <c r="H55" s="44"/>
      <c r="I55" s="51">
        <f>BAU!C94-'DECARBONISATION + ADAPTATION'!P56</f>
        <v>-76.350460927224759</v>
      </c>
      <c r="J55" s="51">
        <f t="shared" si="4"/>
        <v>-826.429228675221</v>
      </c>
      <c r="K55" s="51">
        <f>BAU!D94-'DECARBONISATION + ADAPTATION'!K56</f>
        <v>17.603068828088588</v>
      </c>
      <c r="L55" s="51">
        <f t="shared" si="5"/>
        <v>493.87318513803888</v>
      </c>
      <c r="M55" s="186">
        <f t="shared" si="6"/>
        <v>-1673.3632307739724</v>
      </c>
      <c r="N55" s="69"/>
      <c r="O55" s="1"/>
      <c r="P55" s="1"/>
      <c r="Q55" s="5"/>
      <c r="R55" s="1"/>
      <c r="S55" s="1"/>
      <c r="T55" s="1"/>
      <c r="U55" s="1"/>
      <c r="V55" s="1"/>
      <c r="W55" s="1"/>
    </row>
    <row r="56" spans="1:23" s="2" customFormat="1" ht="20.100000000000001" customHeight="1" x14ac:dyDescent="0.25">
      <c r="A56" s="6">
        <f t="shared" si="1"/>
        <v>2070</v>
      </c>
      <c r="B56" s="60"/>
      <c r="C56" s="51">
        <f>BAU!C95-DECARBONISATION!P57</f>
        <v>-10.397854966875457</v>
      </c>
      <c r="D56" s="51">
        <f t="shared" si="2"/>
        <v>129.78047385306843</v>
      </c>
      <c r="E56" s="51">
        <f>BAU!D95-DECARBONISATION!K57</f>
        <v>17.826488447143959</v>
      </c>
      <c r="F56" s="51">
        <f t="shared" si="3"/>
        <v>511.69967358518284</v>
      </c>
      <c r="G56" s="51">
        <f t="shared" si="0"/>
        <v>253.62625882438408</v>
      </c>
      <c r="H56" s="44"/>
      <c r="I56" s="51">
        <f>BAU!C95-'DECARBONISATION + ADAPTATION'!P57</f>
        <v>-82.17028028756323</v>
      </c>
      <c r="J56" s="51">
        <f t="shared" si="4"/>
        <v>-908.59950896278428</v>
      </c>
      <c r="K56" s="51">
        <f>BAU!D95-'DECARBONISATION + ADAPTATION'!K57</f>
        <v>17.826488447143959</v>
      </c>
      <c r="L56" s="51">
        <f t="shared" si="5"/>
        <v>511.69967358518284</v>
      </c>
      <c r="M56" s="186">
        <f t="shared" si="6"/>
        <v>-1775.6499678742309</v>
      </c>
      <c r="N56" s="69"/>
      <c r="O56" s="1"/>
      <c r="P56" s="1"/>
      <c r="Q56" s="5"/>
      <c r="R56" s="1"/>
      <c r="S56" s="1"/>
      <c r="T56" s="1"/>
      <c r="U56" s="1"/>
      <c r="V56" s="1"/>
      <c r="W56" s="1"/>
    </row>
    <row r="57" spans="1:23" s="2" customFormat="1" ht="20.100000000000001" customHeight="1" x14ac:dyDescent="0.25">
      <c r="A57" s="6">
        <f t="shared" si="1"/>
        <v>2071</v>
      </c>
      <c r="B57" s="60"/>
      <c r="C57" s="51">
        <f>BAU!C96-DECARBONISATION!P58</f>
        <v>-12.410499948198947</v>
      </c>
      <c r="D57" s="51">
        <f t="shared" si="2"/>
        <v>117.36997390486948</v>
      </c>
      <c r="E57" s="51">
        <f>BAU!D96-DECARBONISATION!K58</f>
        <v>18.044158421869135</v>
      </c>
      <c r="F57" s="51">
        <f t="shared" si="3"/>
        <v>529.74383200705199</v>
      </c>
      <c r="G57" s="51">
        <f t="shared" si="0"/>
        <v>221.55986877692808</v>
      </c>
      <c r="H57" s="44"/>
      <c r="I57" s="51">
        <f>BAU!C96-'DECARBONISATION + ADAPTATION'!P58</f>
        <v>-88.311999521729774</v>
      </c>
      <c r="J57" s="51">
        <f t="shared" si="4"/>
        <v>-996.91150848451412</v>
      </c>
      <c r="K57" s="51">
        <f>BAU!D96-'DECARBONISATION + ADAPTATION'!K58</f>
        <v>18.044158421869135</v>
      </c>
      <c r="L57" s="51">
        <f t="shared" si="5"/>
        <v>529.74383200705199</v>
      </c>
      <c r="M57" s="186">
        <f t="shared" si="6"/>
        <v>-1881.8746878231573</v>
      </c>
      <c r="N57" s="69"/>
      <c r="O57" s="1"/>
      <c r="P57" s="1"/>
      <c r="Q57" s="5"/>
      <c r="R57" s="1"/>
      <c r="S57" s="1"/>
      <c r="T57" s="1"/>
      <c r="U57" s="1"/>
      <c r="V57" s="1"/>
      <c r="W57" s="1"/>
    </row>
    <row r="58" spans="1:23" s="2" customFormat="1" ht="20.100000000000001" customHeight="1" x14ac:dyDescent="0.25">
      <c r="A58" s="6">
        <f t="shared" si="1"/>
        <v>2072</v>
      </c>
      <c r="B58" s="60"/>
      <c r="C58" s="51">
        <f>BAU!C97-DECARBONISATION!P59</f>
        <v>-14.574286457950052</v>
      </c>
      <c r="D58" s="51">
        <f t="shared" si="2"/>
        <v>102.79568744691943</v>
      </c>
      <c r="E58" s="51">
        <f>BAU!D97-DECARBONISATION!K59</f>
        <v>18.256024944300766</v>
      </c>
      <c r="F58" s="51">
        <f t="shared" si="3"/>
        <v>547.99985695135274</v>
      </c>
      <c r="G58" s="51">
        <f t="shared" si="0"/>
        <v>187.58342021984296</v>
      </c>
      <c r="H58" s="44"/>
      <c r="I58" s="51">
        <f>BAU!C97-'DECARBONISATION + ADAPTATION'!P59</f>
        <v>-94.787639802578724</v>
      </c>
      <c r="J58" s="51">
        <f t="shared" si="4"/>
        <v>-1091.6991482870928</v>
      </c>
      <c r="K58" s="51">
        <f>BAU!D97-'DECARBONISATION + ADAPTATION'!K59</f>
        <v>18.256024944300766</v>
      </c>
      <c r="L58" s="51">
        <f t="shared" si="5"/>
        <v>547.99985695135274</v>
      </c>
      <c r="M58" s="186">
        <f t="shared" si="6"/>
        <v>-1992.1522504776958</v>
      </c>
      <c r="N58" s="69"/>
      <c r="O58" s="1"/>
      <c r="P58" s="1"/>
      <c r="Q58" s="5"/>
      <c r="R58" s="1"/>
      <c r="S58" s="1"/>
      <c r="T58" s="1"/>
      <c r="U58" s="1"/>
      <c r="V58" s="1"/>
      <c r="W58" s="1"/>
    </row>
    <row r="59" spans="1:23" s="2" customFormat="1" ht="20.100000000000001" customHeight="1" x14ac:dyDescent="0.25">
      <c r="A59" s="6">
        <f t="shared" si="1"/>
        <v>2073</v>
      </c>
      <c r="B59" s="60"/>
      <c r="C59" s="51">
        <f>BAU!C98-DECARBONISATION!P60</f>
        <v>-16.894877434942487</v>
      </c>
      <c r="D59" s="51">
        <f t="shared" si="2"/>
        <v>85.900810011976944</v>
      </c>
      <c r="E59" s="51">
        <f>BAU!D98-DECARBONISATION!K60</f>
        <v>18.462033313567968</v>
      </c>
      <c r="F59" s="51">
        <f t="shared" si="3"/>
        <v>566.46189026492073</v>
      </c>
      <c r="G59" s="51">
        <f t="shared" si="0"/>
        <v>151.64446450546421</v>
      </c>
      <c r="H59" s="44"/>
      <c r="I59" s="51">
        <f>BAU!C98-'DECARBONISATION + ADAPTATION'!P60</f>
        <v>-101.60945175608833</v>
      </c>
      <c r="J59" s="51">
        <f t="shared" si="4"/>
        <v>-1193.3086000431813</v>
      </c>
      <c r="K59" s="51">
        <f>BAU!D98-'DECARBONISATION + ADAPTATION'!K60</f>
        <v>18.462033313567968</v>
      </c>
      <c r="L59" s="51">
        <f t="shared" si="5"/>
        <v>566.46189026492073</v>
      </c>
      <c r="M59" s="186">
        <f t="shared" si="6"/>
        <v>-2106.5999682434053</v>
      </c>
      <c r="N59" s="69"/>
      <c r="O59" s="1"/>
      <c r="P59" s="1"/>
      <c r="Q59" s="5"/>
      <c r="R59" s="1"/>
      <c r="S59" s="1"/>
      <c r="T59" s="1"/>
      <c r="U59" s="1"/>
      <c r="V59" s="1"/>
      <c r="W59" s="1"/>
    </row>
    <row r="60" spans="1:23" s="2" customFormat="1" ht="20.100000000000001" customHeight="1" x14ac:dyDescent="0.25">
      <c r="A60" s="6">
        <f t="shared" si="1"/>
        <v>2074</v>
      </c>
      <c r="B60" s="60"/>
      <c r="C60" s="51">
        <f>BAU!C99-DECARBONISATION!P61</f>
        <v>-19.377944540777321</v>
      </c>
      <c r="D60" s="51">
        <f t="shared" si="2"/>
        <v>66.522865471199623</v>
      </c>
      <c r="E60" s="51">
        <f>BAU!D99-DECARBONISATION!K61</f>
        <v>18.662128196704202</v>
      </c>
      <c r="F60" s="51">
        <f t="shared" si="3"/>
        <v>585.12401846162493</v>
      </c>
      <c r="G60" s="51">
        <f t="shared" si="0"/>
        <v>113.69019792777912</v>
      </c>
      <c r="H60" s="44"/>
      <c r="I60" s="51">
        <f>BAU!C99-'DECARBONISATION + ADAPTATION'!P61</f>
        <v>-108.78991303955945</v>
      </c>
      <c r="J60" s="51">
        <f t="shared" si="4"/>
        <v>-1302.0985130827407</v>
      </c>
      <c r="K60" s="51">
        <f>BAU!D99-'DECARBONISATION + ADAPTATION'!K61</f>
        <v>18.662128196704202</v>
      </c>
      <c r="L60" s="51">
        <f t="shared" si="5"/>
        <v>585.12401846162493</v>
      </c>
      <c r="M60" s="186">
        <f t="shared" si="6"/>
        <v>-2225.3376583414656</v>
      </c>
      <c r="N60" s="69"/>
      <c r="O60" s="1"/>
      <c r="P60" s="1"/>
      <c r="Q60" s="5"/>
      <c r="R60" s="1"/>
      <c r="S60" s="1"/>
      <c r="T60" s="1"/>
      <c r="U60" s="1"/>
      <c r="V60" s="1"/>
      <c r="W60" s="1"/>
    </row>
    <row r="61" spans="1:23" s="2" customFormat="1" ht="20.100000000000001" customHeight="1" x14ac:dyDescent="0.25">
      <c r="A61" s="6">
        <f t="shared" si="1"/>
        <v>2075</v>
      </c>
      <c r="B61" s="60"/>
      <c r="C61" s="51">
        <f>BAU!C100-DECARBONISATION!P62</f>
        <v>-22.029158930825304</v>
      </c>
      <c r="D61" s="51">
        <f t="shared" si="2"/>
        <v>44.493706540374319</v>
      </c>
      <c r="E61" s="51">
        <f>BAU!D100-DECARBONISATION!K62</f>
        <v>18.856253892814269</v>
      </c>
      <c r="F61" s="51">
        <f t="shared" si="3"/>
        <v>603.98027235443919</v>
      </c>
      <c r="G61" s="51">
        <f t="shared" si="0"/>
        <v>73.667483156244003</v>
      </c>
      <c r="H61" s="44"/>
      <c r="I61" s="51">
        <f>BAU!C100-'DECARBONISATION + ADAPTATION'!P62</f>
        <v>-116.34172591718931</v>
      </c>
      <c r="J61" s="51">
        <f t="shared" si="4"/>
        <v>-1418.44023899993</v>
      </c>
      <c r="K61" s="51">
        <f>BAU!D100-'DECARBONISATION + ADAPTATION'!K62</f>
        <v>18.856253892814269</v>
      </c>
      <c r="L61" s="51">
        <f t="shared" si="5"/>
        <v>603.98027235443919</v>
      </c>
      <c r="M61" s="186">
        <f t="shared" si="6"/>
        <v>-2348.4876972397765</v>
      </c>
      <c r="N61" s="69"/>
      <c r="O61" s="1"/>
      <c r="P61" s="1"/>
      <c r="Q61" s="5"/>
      <c r="R61" s="1"/>
      <c r="S61" s="1"/>
      <c r="T61" s="1"/>
      <c r="U61" s="1"/>
      <c r="V61" s="1"/>
      <c r="W61" s="1"/>
    </row>
    <row r="62" spans="1:23" s="2" customFormat="1" ht="20.100000000000001" customHeight="1" x14ac:dyDescent="0.25">
      <c r="A62" s="6">
        <f t="shared" si="1"/>
        <v>2076</v>
      </c>
      <c r="B62" s="60"/>
      <c r="C62" s="51">
        <f>BAU!C101-DECARBONISATION!P63</f>
        <v>-24.854181854516867</v>
      </c>
      <c r="D62" s="51">
        <f t="shared" si="2"/>
        <v>19.639524685857452</v>
      </c>
      <c r="E62" s="51">
        <f>BAU!D101-DECARBONISATION!K63</f>
        <v>19.04435459973935</v>
      </c>
      <c r="F62" s="51">
        <f t="shared" si="3"/>
        <v>623.02462695417853</v>
      </c>
      <c r="G62" s="51">
        <f t="shared" si="0"/>
        <v>31.522870583576271</v>
      </c>
      <c r="H62" s="44"/>
      <c r="I62" s="51">
        <f>BAU!C101-'DECARBONISATION + ADAPTATION'!P63</f>
        <v>-124.27781486920475</v>
      </c>
      <c r="J62" s="51">
        <f t="shared" si="4"/>
        <v>-1542.7180538691348</v>
      </c>
      <c r="K62" s="51">
        <f>BAU!D101-'DECARBONISATION + ADAPTATION'!K63</f>
        <v>19.04435459973935</v>
      </c>
      <c r="L62" s="51">
        <f t="shared" si="5"/>
        <v>623.02462695417853</v>
      </c>
      <c r="M62" s="186">
        <f t="shared" si="6"/>
        <v>-2476.1750773980189</v>
      </c>
      <c r="N62" s="69"/>
      <c r="O62" s="1"/>
      <c r="P62" s="1"/>
      <c r="Q62" s="5"/>
      <c r="R62" s="1"/>
      <c r="S62" s="1"/>
      <c r="T62" s="1"/>
      <c r="U62" s="1"/>
      <c r="V62" s="1"/>
      <c r="W62" s="1"/>
    </row>
    <row r="63" spans="1:23" s="2" customFormat="1" ht="20.100000000000001" customHeight="1" x14ac:dyDescent="0.25">
      <c r="A63" s="6">
        <f t="shared" si="1"/>
        <v>2077</v>
      </c>
      <c r="B63" s="60"/>
      <c r="C63" s="51">
        <f>BAU!C102-DECARBONISATION!P64</f>
        <v>-27.858655116912928</v>
      </c>
      <c r="D63" s="51">
        <f t="shared" si="2"/>
        <v>-8.2191304310554756</v>
      </c>
      <c r="E63" s="51">
        <f>BAU!D102-DECARBONISATION!K64</f>
        <v>19.226374682361367</v>
      </c>
      <c r="F63" s="51">
        <f t="shared" si="3"/>
        <v>642.25100163653985</v>
      </c>
      <c r="G63" s="51">
        <f t="shared" si="0"/>
        <v>-12.797380479146085</v>
      </c>
      <c r="H63" s="44"/>
      <c r="I63" s="51">
        <f>BAU!C102-'DECARBONISATION + ADAPTATION'!P64</f>
        <v>-132.61132427269268</v>
      </c>
      <c r="J63" s="51">
        <f t="shared" si="4"/>
        <v>-1675.3293781418274</v>
      </c>
      <c r="K63" s="51">
        <f>BAU!D102-'DECARBONISATION + ADAPTATION'!K64</f>
        <v>19.226374682361367</v>
      </c>
      <c r="L63" s="51">
        <f t="shared" si="5"/>
        <v>642.25100163653985</v>
      </c>
      <c r="M63" s="186">
        <f t="shared" si="6"/>
        <v>-2608.527466477854</v>
      </c>
      <c r="N63" s="69"/>
      <c r="O63" s="1"/>
      <c r="P63" s="1"/>
      <c r="Q63" s="5"/>
      <c r="R63" s="1"/>
      <c r="S63" s="1"/>
      <c r="T63" s="1"/>
      <c r="U63" s="1"/>
      <c r="V63" s="1"/>
      <c r="W63" s="1"/>
    </row>
    <row r="64" spans="1:23" ht="20.100000000000001" customHeight="1" x14ac:dyDescent="0.25">
      <c r="A64" s="6">
        <f t="shared" si="1"/>
        <v>2078</v>
      </c>
      <c r="C64" s="51">
        <f>BAU!C103-DECARBONISATION!P65</f>
        <v>-31.048191435202</v>
      </c>
      <c r="D64" s="51">
        <f t="shared" si="2"/>
        <v>-39.267321866257475</v>
      </c>
      <c r="E64" s="51">
        <f>BAU!D103-DECARBONISATION!K65</f>
        <v>19.402258941688025</v>
      </c>
      <c r="F64" s="51">
        <f t="shared" si="3"/>
        <v>661.6532605782279</v>
      </c>
      <c r="G64" s="51">
        <f t="shared" si="0"/>
        <v>-59.347280827938818</v>
      </c>
      <c r="H64" s="44"/>
      <c r="I64" s="51">
        <f>BAU!C103-'DECARBONISATION + ADAPTATION'!P65</f>
        <v>-141.35561619412761</v>
      </c>
      <c r="J64" s="51">
        <f t="shared" si="4"/>
        <v>-1816.684994335955</v>
      </c>
      <c r="K64" s="51">
        <f>BAU!D103-'DECARBONISATION + ADAPTATION'!K65</f>
        <v>19.402258941688025</v>
      </c>
      <c r="L64" s="51">
        <f t="shared" si="5"/>
        <v>661.6532605782279</v>
      </c>
      <c r="M64" s="186">
        <f t="shared" si="6"/>
        <v>-2745.6752691709385</v>
      </c>
    </row>
    <row r="65" spans="1:23" ht="20.100000000000001" customHeight="1" x14ac:dyDescent="0.25">
      <c r="A65" s="6">
        <f t="shared" si="1"/>
        <v>2079</v>
      </c>
      <c r="C65" s="51">
        <f>BAU!C104-DECARBONISATION!P66</f>
        <v>-34.42836472529234</v>
      </c>
      <c r="D65" s="51">
        <f t="shared" si="2"/>
        <v>-73.695686591549816</v>
      </c>
      <c r="E65" s="51">
        <f>BAU!D104-DECARBONISATION!K66</f>
        <v>19.571952883860884</v>
      </c>
      <c r="F65" s="51">
        <f t="shared" si="3"/>
        <v>681.22521346208873</v>
      </c>
      <c r="G65" s="51">
        <f t="shared" si="0"/>
        <v>-108.18109068074166</v>
      </c>
      <c r="H65" s="44"/>
      <c r="I65" s="51">
        <f>BAU!C104-'DECARBONISATION + ADAPTATION'!P66</f>
        <v>-150.52426833529927</v>
      </c>
      <c r="J65" s="51">
        <f t="shared" si="4"/>
        <v>-1967.2092626712542</v>
      </c>
      <c r="K65" s="51">
        <f>BAU!D104-'DECARBONISATION + ADAPTATION'!K66</f>
        <v>19.571952883860884</v>
      </c>
      <c r="L65" s="51">
        <f t="shared" si="5"/>
        <v>681.22521346208873</v>
      </c>
      <c r="M65" s="186">
        <f t="shared" si="6"/>
        <v>-2887.7516917989601</v>
      </c>
    </row>
    <row r="66" spans="1:23" ht="20.100000000000001" customHeight="1" x14ac:dyDescent="0.25">
      <c r="A66" s="6">
        <f t="shared" si="1"/>
        <v>2080</v>
      </c>
      <c r="C66" s="51">
        <f>BAU!C105-DECARBONISATION!P67</f>
        <v>-38.004700355039688</v>
      </c>
      <c r="D66" s="51">
        <f t="shared" si="2"/>
        <v>-111.7003869465895</v>
      </c>
      <c r="E66" s="51">
        <f>BAU!D105-DECARBONISATION!K67</f>
        <v>19.735402988232224</v>
      </c>
      <c r="F66" s="51">
        <f t="shared" si="3"/>
        <v>700.96061645032091</v>
      </c>
      <c r="G66" s="51">
        <f t="shared" si="0"/>
        <v>-159.35329935117122</v>
      </c>
      <c r="H66" s="44"/>
      <c r="I66" s="51">
        <f>BAU!C105-'DECARBONISATION + ADAPTATION'!P67</f>
        <v>-160.13107217590505</v>
      </c>
      <c r="J66" s="51">
        <f t="shared" si="4"/>
        <v>-2127.3403348471593</v>
      </c>
      <c r="K66" s="51">
        <f>BAU!D105-'DECARBONISATION + ADAPTATION'!K67</f>
        <v>19.735402988232224</v>
      </c>
      <c r="L66" s="51">
        <f t="shared" si="5"/>
        <v>700.96061645032091</v>
      </c>
      <c r="M66" s="186">
        <f t="shared" si="6"/>
        <v>-3034.8928098415213</v>
      </c>
    </row>
    <row r="67" spans="1:23" ht="20.100000000000001" customHeight="1" x14ac:dyDescent="0.25">
      <c r="A67" s="6">
        <f t="shared" si="1"/>
        <v>2081</v>
      </c>
      <c r="C67" s="51">
        <f>BAU!C106-DECARBONISATION!P68</f>
        <v>-41.782665401837562</v>
      </c>
      <c r="D67" s="51">
        <f t="shared" si="2"/>
        <v>-153.48305234842707</v>
      </c>
      <c r="E67" s="51">
        <f>BAU!D106-DECARBONISATION!K68</f>
        <v>19.892556973660579</v>
      </c>
      <c r="F67" s="51">
        <f t="shared" si="3"/>
        <v>720.8531734239815</v>
      </c>
      <c r="G67" s="51">
        <f t="shared" si="0"/>
        <v>-212.91860535120861</v>
      </c>
      <c r="H67" s="44"/>
      <c r="I67" s="51">
        <f>BAU!C106-'DECARBONISATION + ADAPTATION'!P68</f>
        <v>-170.19003135745351</v>
      </c>
      <c r="J67" s="51">
        <f t="shared" si="4"/>
        <v>-2297.5303662046126</v>
      </c>
      <c r="K67" s="51">
        <f>BAU!D106-'DECARBONISATION + ADAPTATION'!K68</f>
        <v>19.892556973660579</v>
      </c>
      <c r="L67" s="51">
        <f t="shared" si="5"/>
        <v>720.8531734239815</v>
      </c>
      <c r="M67" s="186">
        <f t="shared" si="6"/>
        <v>-3187.2376385492898</v>
      </c>
    </row>
    <row r="68" spans="1:23" ht="20.100000000000001" customHeight="1" x14ac:dyDescent="0.25">
      <c r="A68" s="6">
        <f t="shared" si="1"/>
        <v>2082</v>
      </c>
      <c r="C68" s="51">
        <f>BAU!C107-DECARBONISATION!P69</f>
        <v>-45.767658953304363</v>
      </c>
      <c r="D68" s="51">
        <f t="shared" si="2"/>
        <v>-199.25071130173143</v>
      </c>
      <c r="E68" s="51">
        <f>BAU!D107-DECARBONISATION!K69</f>
        <v>20.043364062182192</v>
      </c>
      <c r="F68" s="51">
        <f t="shared" si="3"/>
        <v>740.89653748616365</v>
      </c>
      <c r="G68" s="51">
        <f t="shared" si="0"/>
        <v>-268.93189699304332</v>
      </c>
      <c r="H68" s="44"/>
      <c r="I68" s="51">
        <f>BAU!C107-'DECARBONISATION + ADAPTATION'!P69</f>
        <v>-180.71536035432922</v>
      </c>
      <c r="J68" s="51">
        <f t="shared" si="4"/>
        <v>-2478.2457265589419</v>
      </c>
      <c r="K68" s="51">
        <f>BAU!D107-'DECARBONISATION + ADAPTATION'!K69</f>
        <v>20.043364062182192</v>
      </c>
      <c r="L68" s="51">
        <f t="shared" si="5"/>
        <v>740.89653748616365</v>
      </c>
      <c r="M68" s="186">
        <f t="shared" si="6"/>
        <v>-3344.9282068013758</v>
      </c>
      <c r="U68" s="6"/>
    </row>
    <row r="69" spans="1:23" ht="20.100000000000001" customHeight="1" x14ac:dyDescent="0.25">
      <c r="A69" s="6">
        <f t="shared" si="1"/>
        <v>2083</v>
      </c>
      <c r="C69" s="51">
        <f>BAU!C108-DECARBONISATION!P70</f>
        <v>-49.965002490598295</v>
      </c>
      <c r="D69" s="51">
        <f t="shared" si="2"/>
        <v>-249.21571379232972</v>
      </c>
      <c r="E69" s="51">
        <f>BAU!D108-DECARBONISATION!K70</f>
        <v>20.187775239223868</v>
      </c>
      <c r="F69" s="51">
        <f t="shared" si="3"/>
        <v>761.08431272538746</v>
      </c>
      <c r="G69" s="51">
        <f t="shared" si="0"/>
        <v>-327.44823356022988</v>
      </c>
      <c r="H69" s="44"/>
      <c r="I69" s="51">
        <f>BAU!C108-'DECARBONISATION + ADAPTATION'!P70</f>
        <v>-191.72148347887486</v>
      </c>
      <c r="J69" s="51">
        <f t="shared" si="4"/>
        <v>-2669.9672100378166</v>
      </c>
      <c r="K69" s="51">
        <f>BAU!D108-'DECARBONISATION + ADAPTATION'!K70</f>
        <v>20.187775239223868</v>
      </c>
      <c r="L69" s="51">
        <f t="shared" si="5"/>
        <v>761.08431272538746</v>
      </c>
      <c r="M69" s="186">
        <f t="shared" si="6"/>
        <v>-3508.1096343673921</v>
      </c>
      <c r="U69" s="6"/>
    </row>
    <row r="70" spans="1:23" ht="20.100000000000001" customHeight="1" x14ac:dyDescent="0.25">
      <c r="A70" s="6">
        <f t="shared" si="1"/>
        <v>2084</v>
      </c>
      <c r="C70" s="51">
        <f>BAU!C109-DECARBONISATION!P71</f>
        <v>-54.379930394477014</v>
      </c>
      <c r="D70" s="51">
        <f t="shared" si="2"/>
        <v>-303.59564418680674</v>
      </c>
      <c r="E70" s="51">
        <f>BAU!D109-DECARBONISATION!K71</f>
        <v>20.325743509534586</v>
      </c>
      <c r="F70" s="51">
        <f t="shared" si="3"/>
        <v>781.41005623492208</v>
      </c>
      <c r="G70" s="51">
        <f t="shared" si="0"/>
        <v>-388.52282711797369</v>
      </c>
      <c r="H70" s="44"/>
      <c r="I70" s="51">
        <f>BAU!C109-'DECARBONISATION + ADAPTATION'!P71</f>
        <v>-203.22303426813846</v>
      </c>
      <c r="J70" s="51">
        <f t="shared" si="4"/>
        <v>-2873.1902443059553</v>
      </c>
      <c r="K70" s="51">
        <f>BAU!D109-'DECARBONISATION + ADAPTATION'!K71</f>
        <v>20.325743509534586</v>
      </c>
      <c r="L70" s="51">
        <f t="shared" si="5"/>
        <v>781.41005623492208</v>
      </c>
      <c r="M70" s="186">
        <f t="shared" si="6"/>
        <v>-3676.9302127360429</v>
      </c>
      <c r="U70" s="6"/>
    </row>
    <row r="71" spans="1:23" ht="20.100000000000001" customHeight="1" x14ac:dyDescent="0.25">
      <c r="A71" s="6">
        <f t="shared" si="1"/>
        <v>2085</v>
      </c>
      <c r="C71" s="51">
        <f>BAU!C110-DECARBONISATION!P72</f>
        <v>-59.017580614579515</v>
      </c>
      <c r="D71" s="51">
        <f t="shared" si="2"/>
        <v>-362.61322480138625</v>
      </c>
      <c r="E71" s="51">
        <f>BAU!D110-DECARBONISATION!K72</f>
        <v>20.45722414802627</v>
      </c>
      <c r="F71" s="51">
        <f t="shared" si="3"/>
        <v>801.86728038294837</v>
      </c>
      <c r="G71" s="51">
        <f t="shared" ref="G71:G87" si="7">1000*D71/F71</f>
        <v>-452.21102503173938</v>
      </c>
      <c r="H71" s="44"/>
      <c r="I71" s="51">
        <f>BAU!C110-'DECARBONISATION + ADAPTATION'!P72</f>
        <v>-215.2348553005171</v>
      </c>
      <c r="J71" s="51">
        <f t="shared" si="4"/>
        <v>-3088.4250996064725</v>
      </c>
      <c r="K71" s="51">
        <f>BAU!D110-'DECARBONISATION + ADAPTATION'!K72</f>
        <v>20.45722414802627</v>
      </c>
      <c r="L71" s="51">
        <f t="shared" si="5"/>
        <v>801.86728038294837</v>
      </c>
      <c r="M71" s="186">
        <f t="shared" si="6"/>
        <v>-3851.5414896733673</v>
      </c>
      <c r="U71" s="6"/>
    </row>
    <row r="72" spans="1:23" ht="20.100000000000001" customHeight="1" x14ac:dyDescent="0.25">
      <c r="A72" s="6">
        <f t="shared" ref="A72:A87" si="8">A71+1</f>
        <v>2086</v>
      </c>
      <c r="C72" s="51">
        <f>BAU!C111-DECARBONISATION!P73</f>
        <v>-63.882985542533447</v>
      </c>
      <c r="D72" s="51">
        <f t="shared" ref="D72:D87" si="9">D71+C72</f>
        <v>-426.4962103439197</v>
      </c>
      <c r="E72" s="51">
        <f>BAU!D111-DECARBONISATION!K73</f>
        <v>20.582174944730468</v>
      </c>
      <c r="F72" s="51">
        <f t="shared" ref="F72:F87" si="10">F71+E72</f>
        <v>822.44945532767883</v>
      </c>
      <c r="G72" s="51">
        <f t="shared" si="7"/>
        <v>-518.56829326246657</v>
      </c>
      <c r="H72" s="44"/>
      <c r="I72" s="51">
        <f>BAU!C111-'DECARBONISATION + ADAPTATION'!P73</f>
        <v>-227.77199849087202</v>
      </c>
      <c r="J72" s="51">
        <f t="shared" ref="J72:J86" si="11">J71+I72</f>
        <v>-3316.1970980973447</v>
      </c>
      <c r="K72" s="51">
        <f>BAU!D111-'DECARBONISATION + ADAPTATION'!K73</f>
        <v>20.582174944730468</v>
      </c>
      <c r="L72" s="51">
        <f t="shared" ref="L72:L86" si="12">L71+K72</f>
        <v>822.44945532767883</v>
      </c>
      <c r="M72" s="186">
        <f t="shared" ref="M72:M86" si="13">1000*J72/L72</f>
        <v>-4032.098357674894</v>
      </c>
      <c r="U72" s="6"/>
    </row>
    <row r="73" spans="1:23" ht="20.100000000000001" customHeight="1" x14ac:dyDescent="0.25">
      <c r="A73" s="6">
        <f t="shared" si="8"/>
        <v>2087</v>
      </c>
      <c r="C73" s="51">
        <f>BAU!C112-DECARBONISATION!P74</f>
        <v>-68.981063129375912</v>
      </c>
      <c r="D73" s="51">
        <f t="shared" si="9"/>
        <v>-495.47727347329561</v>
      </c>
      <c r="E73" s="51">
        <f>BAU!D112-DECARBONISATION!K74</f>
        <v>20.700556443096708</v>
      </c>
      <c r="F73" s="51">
        <f t="shared" si="10"/>
        <v>843.15001177077556</v>
      </c>
      <c r="G73" s="51">
        <f t="shared" si="7"/>
        <v>-587.65020050548185</v>
      </c>
      <c r="H73" s="44"/>
      <c r="I73" s="51">
        <f>BAU!C112-'DECARBONISATION + ADAPTATION'!P74</f>
        <v>-240.84972591280922</v>
      </c>
      <c r="J73" s="51">
        <f t="shared" si="11"/>
        <v>-3557.0468240101541</v>
      </c>
      <c r="K73" s="51">
        <f>BAU!D112-'DECARBONISATION + ADAPTATION'!K74</f>
        <v>20.700556443096708</v>
      </c>
      <c r="L73" s="51">
        <f t="shared" si="12"/>
        <v>843.15001177077556</v>
      </c>
      <c r="M73" s="186">
        <f t="shared" si="13"/>
        <v>-4218.7591464770057</v>
      </c>
    </row>
    <row r="74" spans="1:23" ht="20.100000000000001" customHeight="1" x14ac:dyDescent="0.25">
      <c r="A74" s="6">
        <f t="shared" si="8"/>
        <v>2088</v>
      </c>
      <c r="C74" s="51">
        <f>BAU!C113-DECARBONISATION!P75</f>
        <v>-74.316608287413999</v>
      </c>
      <c r="D74" s="51">
        <f t="shared" si="9"/>
        <v>-569.79388176070961</v>
      </c>
      <c r="E74" s="51">
        <f>BAU!D113-DECARBONISATION!K75</f>
        <v>20.812332170879163</v>
      </c>
      <c r="F74" s="51">
        <f t="shared" si="10"/>
        <v>863.96234394165469</v>
      </c>
      <c r="G74" s="51">
        <f t="shared" si="7"/>
        <v>-659.51240323870991</v>
      </c>
      <c r="H74" s="44"/>
      <c r="I74" s="51">
        <f>BAU!C113-'DECARBONISATION + ADAPTATION'!P75</f>
        <v>-254.48351119669064</v>
      </c>
      <c r="J74" s="51">
        <f t="shared" si="11"/>
        <v>-3811.5303352068449</v>
      </c>
      <c r="K74" s="51">
        <f>BAU!D113-'DECARBONISATION + ADAPTATION'!K75</f>
        <v>20.812332170879163</v>
      </c>
      <c r="L74" s="51">
        <f t="shared" si="12"/>
        <v>863.96234394165469</v>
      </c>
      <c r="M74" s="186">
        <f t="shared" si="13"/>
        <v>-4411.6857197936461</v>
      </c>
      <c r="V74" s="6"/>
    </row>
    <row r="75" spans="1:23" s="6" customFormat="1" ht="20.100000000000001" customHeight="1" x14ac:dyDescent="0.25">
      <c r="A75" s="6">
        <f t="shared" si="8"/>
        <v>2089</v>
      </c>
      <c r="B75" s="60"/>
      <c r="C75" s="51">
        <f>BAU!C114-DECARBONISATION!P76</f>
        <v>-79.894284616038419</v>
      </c>
      <c r="D75" s="51">
        <f t="shared" si="9"/>
        <v>-649.68816637674809</v>
      </c>
      <c r="E75" s="51">
        <f>BAU!D114-DECARBONISATION!K76</f>
        <v>20.917468862883005</v>
      </c>
      <c r="F75" s="51">
        <f t="shared" si="10"/>
        <v>884.87981280453766</v>
      </c>
      <c r="G75" s="51">
        <f t="shared" si="7"/>
        <v>-734.2106317440182</v>
      </c>
      <c r="H75" s="44"/>
      <c r="I75" s="51">
        <f>BAU!C114-'DECARBONISATION + ADAPTATION'!P76</f>
        <v>-268.68904155157907</v>
      </c>
      <c r="J75" s="51">
        <f t="shared" si="11"/>
        <v>-4080.219376758424</v>
      </c>
      <c r="K75" s="51">
        <f>BAU!D114-'DECARBONISATION + ADAPTATION'!K76</f>
        <v>20.917468862883005</v>
      </c>
      <c r="L75" s="51">
        <f t="shared" si="12"/>
        <v>884.87981280453766</v>
      </c>
      <c r="M75" s="186">
        <f t="shared" si="13"/>
        <v>-4611.0435764452332</v>
      </c>
      <c r="N75" s="69"/>
      <c r="O75" s="1"/>
      <c r="P75" s="1"/>
      <c r="Q75" s="5"/>
      <c r="R75" s="1"/>
      <c r="S75" s="1"/>
      <c r="T75" s="1"/>
      <c r="W75" s="1"/>
    </row>
    <row r="76" spans="1:23" s="6" customFormat="1" ht="20.100000000000001" customHeight="1" x14ac:dyDescent="0.25">
      <c r="A76" s="6">
        <f t="shared" si="8"/>
        <v>2090</v>
      </c>
      <c r="B76" s="60"/>
      <c r="C76" s="51">
        <f>BAU!C115-DECARBONISATION!P77</f>
        <v>-85.718616490140334</v>
      </c>
      <c r="D76" s="51">
        <f t="shared" si="9"/>
        <v>-735.40678286688842</v>
      </c>
      <c r="E76" s="51">
        <f>BAU!D115-DECARBONISATION!K77</f>
        <v>21.015936674868517</v>
      </c>
      <c r="F76" s="51">
        <f t="shared" si="10"/>
        <v>905.89574947940616</v>
      </c>
      <c r="G76" s="51">
        <f t="shared" si="7"/>
        <v>-811.80067716346707</v>
      </c>
      <c r="H76" s="44"/>
      <c r="I76" s="51">
        <f>BAU!C115-'DECARBONISATION + ADAPTATION'!P77</f>
        <v>-283.48222045869733</v>
      </c>
      <c r="J76" s="51">
        <f t="shared" si="11"/>
        <v>-4363.7015972171212</v>
      </c>
      <c r="K76" s="51">
        <f>BAU!D115-'DECARBONISATION + ADAPTATION'!K77</f>
        <v>21.015936674868517</v>
      </c>
      <c r="L76" s="51">
        <f t="shared" si="12"/>
        <v>905.89574947940616</v>
      </c>
      <c r="M76" s="186">
        <f t="shared" si="13"/>
        <v>-4817.0019560471746</v>
      </c>
      <c r="N76" s="69"/>
      <c r="O76" s="1"/>
      <c r="P76" s="1"/>
      <c r="Q76" s="5"/>
      <c r="R76" s="1"/>
      <c r="S76" s="1"/>
      <c r="T76" s="1"/>
      <c r="U76" s="1"/>
      <c r="W76" s="1"/>
    </row>
    <row r="77" spans="1:23" s="6" customFormat="1" ht="20.100000000000001" customHeight="1" x14ac:dyDescent="0.25">
      <c r="A77" s="6">
        <f t="shared" si="8"/>
        <v>2091</v>
      </c>
      <c r="B77" s="60"/>
      <c r="C77" s="51">
        <f>BAU!C116-DECARBONISATION!P78</f>
        <v>-91.793981548668967</v>
      </c>
      <c r="D77" s="51">
        <f t="shared" si="9"/>
        <v>-827.20076441555739</v>
      </c>
      <c r="E77" s="51">
        <f>BAU!D116-DECARBONISATION!K78</f>
        <v>21.107709387940353</v>
      </c>
      <c r="F77" s="51">
        <f t="shared" si="10"/>
        <v>927.00345886734647</v>
      </c>
      <c r="G77" s="51">
        <f t="shared" si="7"/>
        <v>-892.33837964991801</v>
      </c>
      <c r="H77" s="44"/>
      <c r="I77" s="51">
        <f>BAU!C116-'DECARBONISATION + ADAPTATION'!P78</f>
        <v>-298.87917108313928</v>
      </c>
      <c r="J77" s="51">
        <f t="shared" si="11"/>
        <v>-4662.5807683002604</v>
      </c>
      <c r="K77" s="51">
        <f>BAU!D116-'DECARBONISATION + ADAPTATION'!K78</f>
        <v>21.107709387940353</v>
      </c>
      <c r="L77" s="51">
        <f t="shared" si="12"/>
        <v>927.00345886734647</v>
      </c>
      <c r="M77" s="186">
        <f t="shared" si="13"/>
        <v>-5029.7339494258267</v>
      </c>
      <c r="N77" s="69"/>
      <c r="O77" s="1"/>
      <c r="P77" s="1"/>
      <c r="Q77" s="5"/>
      <c r="R77" s="1"/>
      <c r="S77" s="1"/>
      <c r="T77" s="1"/>
      <c r="U77" s="1"/>
      <c r="V77" s="1"/>
      <c r="W77" s="1"/>
    </row>
    <row r="78" spans="1:23" ht="20.100000000000001" customHeight="1" x14ac:dyDescent="0.25">
      <c r="A78" s="6">
        <f t="shared" si="8"/>
        <v>2092</v>
      </c>
      <c r="C78" s="51">
        <f>BAU!C117-DECARBONISATION!P79</f>
        <v>-98.124603619501784</v>
      </c>
      <c r="D78" s="51">
        <f t="shared" si="9"/>
        <v>-925.32536803505923</v>
      </c>
      <c r="E78" s="51">
        <f>BAU!D117-DECARBONISATION!K79</f>
        <v>21.192764602782276</v>
      </c>
      <c r="F78" s="51">
        <f t="shared" si="10"/>
        <v>948.19622347012876</v>
      </c>
      <c r="G78" s="51">
        <f t="shared" si="7"/>
        <v>-975.87961766883154</v>
      </c>
      <c r="H78" s="44"/>
      <c r="I78" s="51">
        <f>BAU!C117-'DECARBONISATION + ADAPTATION'!P79</f>
        <v>-314.89624044946697</v>
      </c>
      <c r="J78" s="51">
        <f t="shared" si="11"/>
        <v>-4977.4770087497272</v>
      </c>
      <c r="K78" s="51">
        <f>BAU!D117-'DECARBONISATION + ADAPTATION'!K79</f>
        <v>21.192764602782276</v>
      </c>
      <c r="L78" s="51">
        <f t="shared" si="12"/>
        <v>948.19622347012876</v>
      </c>
      <c r="M78" s="186">
        <f t="shared" si="13"/>
        <v>-5249.4166139299477</v>
      </c>
    </row>
    <row r="79" spans="1:23" ht="20.100000000000001" customHeight="1" x14ac:dyDescent="0.25">
      <c r="A79" s="6">
        <f t="shared" si="8"/>
        <v>2093</v>
      </c>
      <c r="C79" s="51">
        <f>BAU!C118-DECARBONISATION!P80</f>
        <v>-104.7145461151955</v>
      </c>
      <c r="D79" s="51">
        <f t="shared" si="9"/>
        <v>-1030.0399141502548</v>
      </c>
      <c r="E79" s="51">
        <f>BAU!D118-DECARBONISATION!K80</f>
        <v>21.271083923132068</v>
      </c>
      <c r="F79" s="51">
        <f t="shared" si="10"/>
        <v>969.46730739326085</v>
      </c>
      <c r="G79" s="51">
        <f t="shared" si="7"/>
        <v>-1062.4802985052315</v>
      </c>
      <c r="H79" s="44"/>
      <c r="I79" s="51">
        <f>BAU!C118-'DECARBONISATION + ADAPTATION'!P80</f>
        <v>-331.5500044254934</v>
      </c>
      <c r="J79" s="51">
        <f t="shared" si="11"/>
        <v>-5309.0270131752204</v>
      </c>
      <c r="K79" s="51">
        <f>BAU!D118-'DECARBONISATION + ADAPTATION'!K80</f>
        <v>21.271083923132068</v>
      </c>
      <c r="L79" s="51">
        <f t="shared" si="12"/>
        <v>969.46730739326085</v>
      </c>
      <c r="M79" s="186">
        <f t="shared" si="13"/>
        <v>-5476.2310938058617</v>
      </c>
    </row>
    <row r="80" spans="1:23" s="2" customFormat="1" ht="20.100000000000001" customHeight="1" x14ac:dyDescent="0.25">
      <c r="A80" s="6">
        <f t="shared" si="8"/>
        <v>2094</v>
      </c>
      <c r="B80" s="60"/>
      <c r="C80" s="51">
        <f>BAU!C119-DECARBONISATION!P81</f>
        <v>-111.56770593234791</v>
      </c>
      <c r="D80" s="51">
        <f t="shared" si="9"/>
        <v>-1141.6076200826028</v>
      </c>
      <c r="E80" s="51">
        <f>BAU!D119-DECARBONISATION!K81</f>
        <v>21.342653127929356</v>
      </c>
      <c r="F80" s="51">
        <f t="shared" si="10"/>
        <v>990.80996052119019</v>
      </c>
      <c r="G80" s="51">
        <f t="shared" si="7"/>
        <v>-1152.1963500266886</v>
      </c>
      <c r="H80" s="44"/>
      <c r="I80" s="51">
        <f>BAU!C119-'DECARBONISATION + ADAPTATION'!P81</f>
        <v>-348.85727355700908</v>
      </c>
      <c r="J80" s="51">
        <f t="shared" si="11"/>
        <v>-5657.8842867322292</v>
      </c>
      <c r="K80" s="51">
        <f>BAU!D119-'DECARBONISATION + ADAPTATION'!K81</f>
        <v>21.342653127929356</v>
      </c>
      <c r="L80" s="51">
        <f t="shared" si="12"/>
        <v>990.80996052119019</v>
      </c>
      <c r="M80" s="186">
        <f t="shared" si="13"/>
        <v>-5710.3627458044975</v>
      </c>
      <c r="N80" s="69"/>
      <c r="O80" s="1"/>
      <c r="P80" s="1"/>
      <c r="Q80" s="5"/>
      <c r="R80" s="1"/>
      <c r="S80" s="1"/>
      <c r="T80" s="1"/>
      <c r="U80" s="1"/>
      <c r="V80" s="1"/>
      <c r="W80" s="1"/>
    </row>
    <row r="81" spans="1:23" s="2" customFormat="1" ht="20.100000000000001" customHeight="1" x14ac:dyDescent="0.25">
      <c r="A81" s="6">
        <f t="shared" si="8"/>
        <v>2095</v>
      </c>
      <c r="B81" s="60"/>
      <c r="C81" s="51">
        <f>BAU!C120-DECARBONISATION!P82</f>
        <v>-118.68780788522776</v>
      </c>
      <c r="D81" s="51">
        <f t="shared" si="9"/>
        <v>-1260.2954279678306</v>
      </c>
      <c r="E81" s="51">
        <f>BAU!D120-DECARBONISATION!K82</f>
        <v>21.407462331608496</v>
      </c>
      <c r="F81" s="51">
        <f t="shared" si="10"/>
        <v>1012.2174228527987</v>
      </c>
      <c r="G81" s="51">
        <f t="shared" si="7"/>
        <v>-1245.0837137498161</v>
      </c>
      <c r="H81" s="44"/>
      <c r="I81" s="51">
        <f>BAU!C120-'DECARBONISATION + ADAPTATION'!P82</f>
        <v>-366.83509979441283</v>
      </c>
      <c r="J81" s="51">
        <f t="shared" si="11"/>
        <v>-6024.7193865266418</v>
      </c>
      <c r="K81" s="51">
        <f>BAU!D120-'DECARBONISATION + ADAPTATION'!K82</f>
        <v>21.407462331608496</v>
      </c>
      <c r="L81" s="51">
        <f t="shared" si="12"/>
        <v>1012.2174228527987</v>
      </c>
      <c r="M81" s="186">
        <f t="shared" si="13"/>
        <v>-5952.0012701883552</v>
      </c>
      <c r="N81" s="69"/>
      <c r="O81" s="1"/>
      <c r="P81" s="1"/>
      <c r="Q81" s="5"/>
      <c r="R81" s="1"/>
      <c r="S81" s="1"/>
      <c r="T81" s="1"/>
      <c r="U81" s="1"/>
      <c r="V81" s="1"/>
      <c r="W81" s="1"/>
    </row>
    <row r="82" spans="1:23" s="2" customFormat="1" ht="20.100000000000001" customHeight="1" x14ac:dyDescent="0.25">
      <c r="A82" s="6">
        <f t="shared" si="8"/>
        <v>2096</v>
      </c>
      <c r="B82" s="60"/>
      <c r="C82" s="51">
        <f>BAU!C121-DECARBONISATION!P83</f>
        <v>-126.07839970205322</v>
      </c>
      <c r="D82" s="51">
        <f t="shared" si="9"/>
        <v>-1386.3738276698839</v>
      </c>
      <c r="E82" s="51">
        <f>BAU!D121-DECARBONISATION!K83</f>
        <v>21.465506132051587</v>
      </c>
      <c r="F82" s="51">
        <f t="shared" si="10"/>
        <v>1033.6829289848502</v>
      </c>
      <c r="G82" s="51">
        <f t="shared" si="7"/>
        <v>-1341.1983392541861</v>
      </c>
      <c r="H82" s="44"/>
      <c r="I82" s="51">
        <f>BAU!C121-'DECARBONISATION + ADAPTATION'!P83</f>
        <v>-385.50078415024507</v>
      </c>
      <c r="J82" s="51">
        <f t="shared" si="11"/>
        <v>-6410.2201706768865</v>
      </c>
      <c r="K82" s="51">
        <f>BAU!D121-'DECARBONISATION + ADAPTATION'!K83</f>
        <v>21.465506132051587</v>
      </c>
      <c r="L82" s="51">
        <f t="shared" si="12"/>
        <v>1033.6829289848502</v>
      </c>
      <c r="M82" s="186">
        <f t="shared" si="13"/>
        <v>-6201.34084730622</v>
      </c>
      <c r="N82" s="69"/>
      <c r="O82" s="1"/>
      <c r="P82" s="1"/>
      <c r="Q82" s="5"/>
      <c r="R82" s="1"/>
      <c r="S82" s="1"/>
      <c r="T82" s="1"/>
      <c r="U82" s="1"/>
      <c r="V82" s="1"/>
      <c r="W82" s="1"/>
    </row>
    <row r="83" spans="1:23" s="2" customFormat="1" ht="20.100000000000001" customHeight="1" x14ac:dyDescent="0.25">
      <c r="A83" s="6">
        <f t="shared" si="8"/>
        <v>2097</v>
      </c>
      <c r="B83" s="60"/>
      <c r="C83" s="51">
        <f>BAU!C122-DECARBONISATION!P84</f>
        <v>-133.74284760981493</v>
      </c>
      <c r="D83" s="51">
        <f t="shared" si="9"/>
        <v>-1520.1166752796989</v>
      </c>
      <c r="E83" s="51">
        <f>BAU!D122-DECARBONISATION!K84</f>
        <v>21.51678374576046</v>
      </c>
      <c r="F83" s="51">
        <f t="shared" si="10"/>
        <v>1055.1997127306106</v>
      </c>
      <c r="G83" s="51">
        <f t="shared" si="7"/>
        <v>-1440.5961799837794</v>
      </c>
      <c r="H83" s="44"/>
      <c r="I83" s="51">
        <f>BAU!C122-'DECARBONISATION + ADAPTATION'!P84</f>
        <v>-404.87188532443622</v>
      </c>
      <c r="J83" s="51">
        <f t="shared" si="11"/>
        <v>-6815.0920560013228</v>
      </c>
      <c r="K83" s="51">
        <f>BAU!D122-'DECARBONISATION + ADAPTATION'!K84</f>
        <v>21.51678374576046</v>
      </c>
      <c r="L83" s="51">
        <f t="shared" si="12"/>
        <v>1055.1997127306106</v>
      </c>
      <c r="M83" s="186">
        <f t="shared" si="13"/>
        <v>-6458.5802799030862</v>
      </c>
      <c r="N83" s="69"/>
      <c r="O83" s="6"/>
      <c r="P83" s="6"/>
      <c r="Q83" s="13"/>
      <c r="R83" s="6"/>
      <c r="S83" s="1"/>
      <c r="T83" s="1"/>
      <c r="U83" s="1"/>
      <c r="V83" s="1"/>
      <c r="W83" s="1"/>
    </row>
    <row r="84" spans="1:23" s="2" customFormat="1" ht="20.100000000000001" customHeight="1" x14ac:dyDescent="0.25">
      <c r="A84" s="6">
        <f t="shared" si="8"/>
        <v>2098</v>
      </c>
      <c r="B84" s="60"/>
      <c r="C84" s="51">
        <f>BAU!C123-DECARBONISATION!P85</f>
        <v>-141.68433253086914</v>
      </c>
      <c r="D84" s="51">
        <f t="shared" si="9"/>
        <v>-1661.8010078105681</v>
      </c>
      <c r="E84" s="51">
        <f>BAU!D123-DECARBONISATION!K85</f>
        <v>21.561299129853705</v>
      </c>
      <c r="F84" s="51">
        <f t="shared" si="10"/>
        <v>1076.7610118604644</v>
      </c>
      <c r="G84" s="51">
        <f t="shared" si="7"/>
        <v>-1543.3331904720915</v>
      </c>
      <c r="H84" s="44"/>
      <c r="I84" s="51">
        <f>BAU!C123-'DECARBONISATION + ADAPTATION'!P85</f>
        <v>-424.96622933173938</v>
      </c>
      <c r="J84" s="51">
        <f t="shared" si="11"/>
        <v>-7240.0582853330625</v>
      </c>
      <c r="K84" s="51">
        <f>BAU!D123-'DECARBONISATION + ADAPTATION'!K85</f>
        <v>21.561299129853705</v>
      </c>
      <c r="L84" s="51">
        <f t="shared" si="12"/>
        <v>1076.7610118604644</v>
      </c>
      <c r="M84" s="186">
        <f t="shared" si="13"/>
        <v>-6723.923141332396</v>
      </c>
      <c r="N84" s="69"/>
      <c r="O84" s="1"/>
      <c r="P84" s="1"/>
      <c r="Q84" s="5"/>
      <c r="R84" s="1"/>
      <c r="S84" s="6"/>
      <c r="T84" s="1"/>
      <c r="U84" s="1"/>
      <c r="V84" s="1"/>
      <c r="W84" s="1"/>
    </row>
    <row r="85" spans="1:23" s="2" customFormat="1" ht="20.100000000000001" customHeight="1" x14ac:dyDescent="0.25">
      <c r="A85" s="6">
        <f t="shared" si="8"/>
        <v>2099</v>
      </c>
      <c r="B85" s="60"/>
      <c r="C85" s="51">
        <f>BAU!C124-DECARBONISATION!P86</f>
        <v>-149.90584691169187</v>
      </c>
      <c r="D85" s="51">
        <f t="shared" si="9"/>
        <v>-1811.70685472226</v>
      </c>
      <c r="E85" s="51">
        <f>BAU!D124-DECARBONISATION!K86</f>
        <v>21.599061090542115</v>
      </c>
      <c r="F85" s="51">
        <f t="shared" si="10"/>
        <v>1098.3600729510065</v>
      </c>
      <c r="G85" s="51">
        <f t="shared" si="7"/>
        <v>-1649.4653250228562</v>
      </c>
      <c r="H85" s="44"/>
      <c r="I85" s="51">
        <f>BAU!C124-'DECARBONISATION + ADAPTATION'!P86</f>
        <v>-445.80192016330227</v>
      </c>
      <c r="J85" s="51">
        <f t="shared" si="11"/>
        <v>-7685.8602054963649</v>
      </c>
      <c r="K85" s="51">
        <f>BAU!D124-'DECARBONISATION + ADAPTATION'!K86</f>
        <v>21.599061090542115</v>
      </c>
      <c r="L85" s="51">
        <f t="shared" si="12"/>
        <v>1098.3600729510065</v>
      </c>
      <c r="M85" s="186">
        <f t="shared" si="13"/>
        <v>-6997.5779298372227</v>
      </c>
      <c r="N85" s="69"/>
      <c r="O85" s="1"/>
      <c r="P85" s="1"/>
      <c r="Q85" s="5"/>
      <c r="R85" s="1"/>
      <c r="S85" s="1"/>
      <c r="T85" s="6"/>
      <c r="U85" s="1"/>
      <c r="V85" s="1"/>
      <c r="W85" s="1"/>
    </row>
    <row r="86" spans="1:23" s="2" customFormat="1" ht="20.100000000000001" customHeight="1" x14ac:dyDescent="0.25">
      <c r="A86" s="6">
        <f t="shared" si="8"/>
        <v>2100</v>
      </c>
      <c r="B86" s="60"/>
      <c r="C86" s="51">
        <f>BAU!C125-DECARBONISATION!P87</f>
        <v>-158.41019220119699</v>
      </c>
      <c r="D86" s="51">
        <f t="shared" si="9"/>
        <v>-1970.1170469234571</v>
      </c>
      <c r="E86" s="51">
        <f>BAU!D125-DECARBONISATION!K87</f>
        <v>21.630083377786718</v>
      </c>
      <c r="F86" s="51">
        <f t="shared" si="10"/>
        <v>1119.9901563287931</v>
      </c>
      <c r="G86" s="51">
        <f t="shared" si="7"/>
        <v>-1759.0485378740188</v>
      </c>
      <c r="H86" s="44"/>
      <c r="I86" s="51">
        <f>BAU!C125-'DECARBONISATION + ADAPTATION'!P87</f>
        <v>-467.39735151168833</v>
      </c>
      <c r="J86" s="51">
        <f t="shared" si="11"/>
        <v>-8153.2575570080535</v>
      </c>
      <c r="K86" s="51">
        <f>BAU!D125-'DECARBONISATION + ADAPTATION'!K87</f>
        <v>21.630083377786718</v>
      </c>
      <c r="L86" s="51">
        <f t="shared" si="12"/>
        <v>1119.9901563287931</v>
      </c>
      <c r="M86" s="186">
        <f t="shared" si="13"/>
        <v>-7279.7582290665414</v>
      </c>
      <c r="N86" s="69"/>
      <c r="O86" s="1"/>
      <c r="P86" s="1"/>
      <c r="Q86" s="5"/>
      <c r="R86" s="1"/>
      <c r="S86" s="1"/>
      <c r="T86" s="1"/>
      <c r="U86" s="1"/>
      <c r="V86" s="1"/>
      <c r="W86" s="1"/>
    </row>
    <row r="87" spans="1:23" s="2" customFormat="1" ht="20.100000000000001" customHeight="1" x14ac:dyDescent="0.25">
      <c r="A87" s="6">
        <f t="shared" si="8"/>
        <v>2101</v>
      </c>
      <c r="B87" s="60"/>
      <c r="C87" s="51">
        <f>BAU!C126-DECARBONISATION!P88</f>
        <v>-167.19997699290491</v>
      </c>
      <c r="D87" s="51">
        <f t="shared" si="9"/>
        <v>-2137.3170239163619</v>
      </c>
      <c r="E87" s="51">
        <f>BAU!D126-DECARBONISATION!K88</f>
        <v>21.654384765893923</v>
      </c>
      <c r="F87" s="51">
        <f t="shared" si="10"/>
        <v>1141.6445410946869</v>
      </c>
      <c r="G87" s="51">
        <f t="shared" si="7"/>
        <v>-1872.1387848681482</v>
      </c>
      <c r="H87" s="44"/>
      <c r="I87" s="51"/>
      <c r="J87" s="51"/>
      <c r="K87" s="51"/>
      <c r="L87" s="51"/>
      <c r="M87" s="186"/>
      <c r="N87" s="69"/>
      <c r="O87" s="1"/>
      <c r="P87" s="1"/>
      <c r="Q87" s="5"/>
      <c r="R87" s="1"/>
      <c r="S87" s="1"/>
      <c r="T87" s="1"/>
      <c r="U87" s="1"/>
      <c r="V87" s="1"/>
      <c r="W87" s="1"/>
    </row>
    <row r="88" spans="1:23" s="2" customFormat="1" ht="20.100000000000001" customHeight="1" x14ac:dyDescent="0.25">
      <c r="A88" s="1"/>
      <c r="B88" s="60"/>
      <c r="C88" s="11"/>
      <c r="D88" s="11"/>
      <c r="E88" s="11"/>
      <c r="F88" s="11"/>
      <c r="G88" s="31"/>
      <c r="H88" s="44"/>
      <c r="I88" s="31"/>
      <c r="J88" s="31"/>
      <c r="K88" s="31"/>
      <c r="L88" s="31"/>
      <c r="M88" s="31"/>
      <c r="N88" s="69"/>
      <c r="O88" s="1"/>
      <c r="P88" s="1"/>
      <c r="Q88" s="5"/>
      <c r="R88" s="1"/>
      <c r="S88" s="1"/>
      <c r="T88" s="1"/>
      <c r="U88" s="1"/>
      <c r="V88" s="1"/>
      <c r="W88" s="1"/>
    </row>
    <row r="89" spans="1:23" s="2" customFormat="1" ht="20.100000000000001" customHeight="1" x14ac:dyDescent="0.25">
      <c r="A89" s="1"/>
      <c r="B89" s="60"/>
      <c r="C89" s="11"/>
      <c r="D89" s="11"/>
      <c r="E89" s="11"/>
      <c r="F89" s="11"/>
      <c r="G89" s="31"/>
      <c r="H89" s="44"/>
      <c r="I89" s="31"/>
      <c r="J89" s="31"/>
      <c r="K89" s="31"/>
      <c r="L89" s="31"/>
      <c r="M89" s="31"/>
      <c r="N89" s="69"/>
      <c r="O89" s="1"/>
      <c r="P89" s="1"/>
      <c r="Q89" s="5"/>
      <c r="R89" s="1"/>
      <c r="S89" s="1"/>
      <c r="T89" s="1"/>
      <c r="U89" s="1"/>
      <c r="V89" s="1"/>
      <c r="W89" s="1"/>
    </row>
    <row r="90" spans="1:23" s="2" customFormat="1" ht="20.100000000000001" customHeight="1" x14ac:dyDescent="0.25">
      <c r="A90" s="1"/>
      <c r="B90" s="60"/>
      <c r="C90" s="11"/>
      <c r="D90" s="11"/>
      <c r="E90" s="11"/>
      <c r="F90" s="11"/>
      <c r="G90" s="31"/>
      <c r="H90" s="44"/>
      <c r="I90" s="31"/>
      <c r="J90" s="31"/>
      <c r="K90" s="31"/>
      <c r="L90" s="31"/>
      <c r="M90" s="31"/>
      <c r="N90" s="69"/>
      <c r="O90" s="1"/>
      <c r="P90" s="1"/>
      <c r="Q90" s="5"/>
      <c r="R90" s="1"/>
      <c r="S90" s="1"/>
      <c r="T90" s="1"/>
      <c r="U90" s="1"/>
      <c r="V90" s="1"/>
      <c r="W90" s="1"/>
    </row>
    <row r="91" spans="1:23" s="2" customFormat="1" ht="20.100000000000001" customHeight="1" x14ac:dyDescent="0.25">
      <c r="A91" s="1"/>
      <c r="B91" s="60"/>
      <c r="C91" s="11"/>
      <c r="D91" s="11"/>
      <c r="E91" s="11"/>
      <c r="F91" s="11"/>
      <c r="G91" s="31"/>
      <c r="H91" s="44"/>
      <c r="I91" s="31"/>
      <c r="J91" s="31"/>
      <c r="K91" s="31"/>
      <c r="L91" s="31"/>
      <c r="M91" s="31"/>
      <c r="N91" s="69"/>
      <c r="O91" s="1"/>
      <c r="P91" s="1"/>
      <c r="Q91" s="5"/>
      <c r="R91" s="1"/>
      <c r="S91" s="1"/>
      <c r="T91" s="1"/>
      <c r="U91" s="1"/>
      <c r="V91" s="1"/>
      <c r="W91" s="1"/>
    </row>
    <row r="92" spans="1:23" s="2" customFormat="1" ht="20.100000000000001" customHeight="1" x14ac:dyDescent="0.25">
      <c r="A92" s="1"/>
      <c r="B92" s="60"/>
      <c r="C92" s="11"/>
      <c r="D92" s="11"/>
      <c r="E92" s="11"/>
      <c r="F92" s="11"/>
      <c r="G92" s="31"/>
      <c r="H92" s="44"/>
      <c r="I92" s="31"/>
      <c r="J92" s="31"/>
      <c r="K92" s="31"/>
      <c r="L92" s="31"/>
      <c r="M92" s="31"/>
      <c r="N92" s="69"/>
      <c r="O92" s="6"/>
      <c r="P92" s="6"/>
      <c r="Q92" s="13"/>
      <c r="R92" s="6"/>
      <c r="S92" s="1"/>
      <c r="T92" s="1"/>
      <c r="U92" s="1"/>
      <c r="V92" s="1"/>
      <c r="W92" s="1"/>
    </row>
    <row r="93" spans="1:23" s="2" customFormat="1" ht="20.100000000000001" customHeight="1" x14ac:dyDescent="0.25">
      <c r="A93" s="1"/>
      <c r="B93" s="60"/>
      <c r="C93" s="11"/>
      <c r="D93" s="11"/>
      <c r="E93" s="11"/>
      <c r="F93" s="11"/>
      <c r="G93" s="31"/>
      <c r="H93" s="44"/>
      <c r="I93" s="31"/>
      <c r="J93" s="31"/>
      <c r="K93" s="31"/>
      <c r="L93" s="31"/>
      <c r="M93" s="31"/>
      <c r="N93" s="69"/>
      <c r="O93" s="1"/>
      <c r="P93" s="1"/>
      <c r="Q93" s="5"/>
      <c r="R93" s="1"/>
      <c r="S93" s="6"/>
      <c r="T93" s="1"/>
      <c r="U93" s="1"/>
      <c r="V93" s="1"/>
      <c r="W93" s="1"/>
    </row>
    <row r="94" spans="1:23" s="2" customFormat="1" ht="20.100000000000001" customHeight="1" x14ac:dyDescent="0.25">
      <c r="A94" s="1"/>
      <c r="B94" s="60"/>
      <c r="C94" s="11"/>
      <c r="D94" s="11"/>
      <c r="E94" s="11"/>
      <c r="F94" s="11"/>
      <c r="G94" s="31"/>
      <c r="H94" s="44"/>
      <c r="I94" s="31"/>
      <c r="J94" s="31"/>
      <c r="K94" s="31"/>
      <c r="L94" s="31"/>
      <c r="M94" s="31"/>
      <c r="N94" s="69"/>
      <c r="O94" s="1"/>
      <c r="P94" s="1"/>
      <c r="Q94" s="5"/>
      <c r="R94" s="1"/>
      <c r="S94" s="1"/>
      <c r="T94" s="6"/>
      <c r="U94" s="1"/>
      <c r="V94" s="1"/>
      <c r="W94" s="1"/>
    </row>
    <row r="95" spans="1:23" s="2" customFormat="1" ht="20.100000000000001" customHeight="1" x14ac:dyDescent="0.25">
      <c r="A95" s="1"/>
      <c r="B95" s="60"/>
      <c r="C95" s="11"/>
      <c r="D95" s="11"/>
      <c r="E95" s="11"/>
      <c r="F95" s="11"/>
      <c r="G95" s="31"/>
      <c r="H95" s="44"/>
      <c r="I95" s="31"/>
      <c r="J95" s="31"/>
      <c r="K95" s="31"/>
      <c r="L95" s="31"/>
      <c r="M95" s="31"/>
      <c r="N95" s="69"/>
      <c r="O95" s="1"/>
      <c r="P95" s="1"/>
      <c r="Q95" s="5"/>
      <c r="R95" s="1"/>
      <c r="S95" s="1"/>
      <c r="T95" s="1"/>
      <c r="U95" s="1"/>
      <c r="V95" s="1"/>
      <c r="W95" s="1"/>
    </row>
    <row r="96" spans="1:23" ht="20.100000000000001" customHeight="1" x14ac:dyDescent="0.25">
      <c r="G96" s="31"/>
      <c r="H96" s="44"/>
      <c r="I96" s="31"/>
      <c r="J96" s="31"/>
      <c r="K96" s="31"/>
      <c r="L96" s="31"/>
      <c r="M96" s="31"/>
    </row>
    <row r="97" spans="1:23" ht="20.100000000000001" customHeight="1" x14ac:dyDescent="0.25">
      <c r="G97" s="31"/>
      <c r="H97" s="44"/>
      <c r="I97" s="31"/>
      <c r="J97" s="31"/>
      <c r="K97" s="31"/>
      <c r="L97" s="31"/>
      <c r="M97" s="31"/>
    </row>
    <row r="98" spans="1:23" ht="20.100000000000001" customHeight="1" x14ac:dyDescent="0.25">
      <c r="G98" s="31"/>
      <c r="H98" s="44"/>
      <c r="I98" s="31"/>
      <c r="J98" s="31"/>
      <c r="K98" s="31"/>
      <c r="L98" s="31"/>
      <c r="M98" s="31"/>
    </row>
    <row r="99" spans="1:23" ht="20.100000000000001" customHeight="1" x14ac:dyDescent="0.25">
      <c r="G99" s="31"/>
      <c r="H99" s="44"/>
      <c r="I99" s="31"/>
      <c r="J99" s="31"/>
      <c r="K99" s="31"/>
      <c r="L99" s="31"/>
      <c r="M99" s="31"/>
    </row>
    <row r="100" spans="1:23" ht="20.100000000000001" customHeight="1" x14ac:dyDescent="0.25">
      <c r="G100" s="31"/>
      <c r="H100" s="44"/>
      <c r="I100" s="31"/>
      <c r="J100" s="31"/>
      <c r="K100" s="31"/>
      <c r="L100" s="31"/>
      <c r="M100" s="31"/>
    </row>
    <row r="101" spans="1:23" ht="20.100000000000001" customHeight="1" x14ac:dyDescent="0.25">
      <c r="G101" s="31"/>
      <c r="H101" s="44"/>
      <c r="I101" s="31"/>
      <c r="J101" s="31"/>
      <c r="K101" s="31"/>
      <c r="L101" s="31"/>
      <c r="M101" s="31"/>
    </row>
    <row r="102" spans="1:23" ht="20.100000000000001" customHeight="1" x14ac:dyDescent="0.25">
      <c r="G102" s="31"/>
      <c r="H102" s="44"/>
      <c r="I102" s="31"/>
      <c r="J102" s="31"/>
      <c r="K102" s="31"/>
      <c r="L102" s="31"/>
      <c r="M102" s="31"/>
      <c r="O102" s="8"/>
      <c r="P102" s="8"/>
      <c r="Q102" s="15"/>
      <c r="R102" s="8"/>
    </row>
    <row r="103" spans="1:23" ht="20.100000000000001" customHeight="1" x14ac:dyDescent="0.25">
      <c r="G103" s="31"/>
      <c r="H103" s="44"/>
      <c r="I103" s="31"/>
      <c r="J103" s="31"/>
      <c r="K103" s="31"/>
      <c r="L103" s="31"/>
      <c r="M103" s="31"/>
      <c r="O103" s="6"/>
      <c r="P103" s="6"/>
      <c r="Q103" s="13"/>
      <c r="R103" s="6"/>
      <c r="S103" s="8"/>
    </row>
    <row r="104" spans="1:23" ht="20.100000000000001" customHeight="1" x14ac:dyDescent="0.25">
      <c r="G104" s="31"/>
      <c r="H104" s="44"/>
      <c r="I104" s="31"/>
      <c r="J104" s="31"/>
      <c r="K104" s="31"/>
      <c r="L104" s="31"/>
      <c r="M104" s="31"/>
      <c r="O104" s="6"/>
      <c r="P104" s="6"/>
      <c r="Q104" s="13"/>
      <c r="R104" s="6"/>
      <c r="S104" s="6"/>
      <c r="T104" s="6"/>
    </row>
    <row r="105" spans="1:23" ht="20.100000000000001" customHeight="1" x14ac:dyDescent="0.25">
      <c r="G105" s="31"/>
      <c r="H105" s="44"/>
      <c r="I105" s="31"/>
      <c r="J105" s="31"/>
      <c r="K105" s="31"/>
      <c r="L105" s="31"/>
      <c r="M105" s="31"/>
      <c r="O105" s="6"/>
      <c r="P105" s="6"/>
      <c r="Q105" s="13"/>
      <c r="R105" s="6"/>
      <c r="S105" s="6"/>
      <c r="T105" s="6"/>
    </row>
    <row r="106" spans="1:23" s="6" customFormat="1" ht="20.100000000000001" customHeight="1" x14ac:dyDescent="0.25">
      <c r="A106" s="1"/>
      <c r="B106" s="60"/>
      <c r="C106" s="11"/>
      <c r="D106" s="11"/>
      <c r="E106" s="11"/>
      <c r="F106" s="11"/>
      <c r="G106" s="31"/>
      <c r="H106" s="44"/>
      <c r="I106" s="31"/>
      <c r="J106" s="31"/>
      <c r="K106" s="31"/>
      <c r="L106" s="31"/>
      <c r="M106" s="31"/>
      <c r="N106" s="69"/>
      <c r="Q106" s="13"/>
      <c r="W106" s="1"/>
    </row>
    <row r="107" spans="1:23" ht="20.100000000000001" customHeight="1" x14ac:dyDescent="0.25">
      <c r="G107" s="31"/>
      <c r="H107" s="44"/>
      <c r="I107" s="31"/>
      <c r="J107" s="31"/>
      <c r="K107" s="31"/>
      <c r="L107" s="31"/>
      <c r="M107" s="31"/>
      <c r="S107" s="6"/>
      <c r="T107" s="6"/>
    </row>
    <row r="108" spans="1:23" ht="20.100000000000001" customHeight="1" x14ac:dyDescent="0.25">
      <c r="G108" s="31"/>
      <c r="H108" s="44"/>
      <c r="I108" s="31"/>
      <c r="J108" s="31"/>
      <c r="K108" s="31"/>
      <c r="L108" s="31"/>
      <c r="M108" s="31"/>
    </row>
    <row r="109" spans="1:23" ht="20.100000000000001" customHeight="1" x14ac:dyDescent="0.25">
      <c r="G109" s="31"/>
      <c r="H109" s="44"/>
      <c r="I109" s="31"/>
      <c r="J109" s="31"/>
      <c r="K109" s="31"/>
      <c r="L109" s="31"/>
      <c r="M109" s="31"/>
    </row>
    <row r="110" spans="1:23" ht="20.100000000000001" customHeight="1" x14ac:dyDescent="0.25">
      <c r="G110" s="31"/>
      <c r="H110" s="44"/>
      <c r="I110" s="31"/>
      <c r="J110" s="31"/>
      <c r="K110" s="31"/>
      <c r="L110" s="31"/>
      <c r="M110" s="31"/>
      <c r="U110" s="6"/>
    </row>
    <row r="111" spans="1:23" ht="20.100000000000001" customHeight="1" x14ac:dyDescent="0.25">
      <c r="G111" s="31"/>
      <c r="H111" s="44"/>
      <c r="I111" s="31"/>
      <c r="J111" s="31"/>
      <c r="K111" s="31"/>
      <c r="L111" s="31"/>
      <c r="M111" s="31"/>
    </row>
    <row r="112" spans="1:23" ht="20.100000000000001" customHeight="1" x14ac:dyDescent="0.25">
      <c r="G112" s="31"/>
      <c r="H112" s="44"/>
      <c r="I112" s="31"/>
      <c r="J112" s="31"/>
      <c r="K112" s="31"/>
      <c r="L112" s="31"/>
      <c r="M112" s="31"/>
    </row>
    <row r="113" spans="1:23" ht="20.100000000000001" customHeight="1" x14ac:dyDescent="0.25">
      <c r="G113" s="31"/>
      <c r="H113" s="44"/>
      <c r="I113" s="31"/>
      <c r="J113" s="31"/>
      <c r="K113" s="31"/>
      <c r="L113" s="31"/>
      <c r="M113" s="31"/>
    </row>
    <row r="114" spans="1:23" ht="20.100000000000001" customHeight="1" x14ac:dyDescent="0.25">
      <c r="G114" s="31"/>
      <c r="H114" s="44"/>
      <c r="I114" s="31"/>
      <c r="J114" s="31"/>
      <c r="K114" s="31"/>
      <c r="L114" s="31"/>
      <c r="M114" s="31"/>
      <c r="V114" s="6"/>
    </row>
    <row r="115" spans="1:23" s="6" customFormat="1" ht="20.100000000000001" customHeight="1" x14ac:dyDescent="0.25">
      <c r="A115" s="1"/>
      <c r="B115" s="60"/>
      <c r="C115" s="11"/>
      <c r="D115" s="11"/>
      <c r="E115" s="11"/>
      <c r="F115" s="11"/>
      <c r="G115" s="31"/>
      <c r="H115" s="44"/>
      <c r="I115" s="31"/>
      <c r="J115" s="31"/>
      <c r="K115" s="31"/>
      <c r="L115" s="31"/>
      <c r="M115" s="31"/>
      <c r="N115" s="69"/>
      <c r="O115" s="1"/>
      <c r="P115" s="1"/>
      <c r="Q115" s="5"/>
      <c r="R115" s="1"/>
      <c r="S115" s="1"/>
      <c r="T115" s="1"/>
      <c r="W115" s="1"/>
    </row>
    <row r="116" spans="1:23" ht="20.100000000000001" customHeight="1" x14ac:dyDescent="0.25">
      <c r="G116" s="31"/>
      <c r="H116" s="44"/>
      <c r="I116" s="31"/>
      <c r="J116" s="31"/>
      <c r="K116" s="31"/>
      <c r="L116" s="31"/>
      <c r="M116" s="31"/>
    </row>
    <row r="117" spans="1:23" ht="20.100000000000001" customHeight="1" x14ac:dyDescent="0.25">
      <c r="G117" s="31"/>
      <c r="H117" s="44"/>
      <c r="I117" s="31"/>
      <c r="J117" s="31"/>
      <c r="K117" s="31"/>
      <c r="L117" s="31"/>
      <c r="M117" s="31"/>
    </row>
    <row r="118" spans="1:23" ht="20.100000000000001" customHeight="1" x14ac:dyDescent="0.25">
      <c r="G118" s="31"/>
      <c r="H118" s="44"/>
      <c r="I118" s="31"/>
      <c r="J118" s="31"/>
      <c r="K118" s="31"/>
      <c r="L118" s="31"/>
      <c r="M118" s="31"/>
    </row>
    <row r="119" spans="1:23" ht="20.100000000000001" customHeight="1" x14ac:dyDescent="0.25">
      <c r="G119" s="31"/>
      <c r="H119" s="44"/>
      <c r="I119" s="31"/>
      <c r="J119" s="31"/>
      <c r="K119" s="31"/>
      <c r="L119" s="31"/>
      <c r="M119" s="31"/>
    </row>
    <row r="120" spans="1:23" ht="20.100000000000001" customHeight="1" x14ac:dyDescent="0.25">
      <c r="G120" s="31"/>
      <c r="H120" s="44"/>
      <c r="I120" s="31"/>
      <c r="J120" s="31"/>
      <c r="K120" s="31"/>
      <c r="L120" s="31"/>
      <c r="M120" s="31"/>
    </row>
    <row r="121" spans="1:23" ht="20.100000000000001" customHeight="1" x14ac:dyDescent="0.25">
      <c r="G121" s="31"/>
      <c r="H121" s="44"/>
      <c r="I121" s="31"/>
      <c r="J121" s="31"/>
      <c r="K121" s="31"/>
      <c r="L121" s="31"/>
      <c r="M121" s="31"/>
    </row>
    <row r="122" spans="1:23" ht="20.100000000000001" customHeight="1" x14ac:dyDescent="0.25">
      <c r="G122" s="31"/>
      <c r="H122" s="44"/>
      <c r="I122" s="31"/>
      <c r="J122" s="31"/>
      <c r="K122" s="31"/>
      <c r="L122" s="31"/>
      <c r="M122" s="31"/>
    </row>
    <row r="123" spans="1:23" ht="20.100000000000001" customHeight="1" x14ac:dyDescent="0.25">
      <c r="G123" s="31"/>
      <c r="H123" s="44"/>
      <c r="I123" s="31"/>
      <c r="J123" s="31"/>
      <c r="K123" s="31"/>
      <c r="L123" s="31"/>
      <c r="M123" s="31"/>
    </row>
    <row r="124" spans="1:23" ht="20.100000000000001" customHeight="1" x14ac:dyDescent="0.25">
      <c r="G124" s="31"/>
      <c r="H124" s="44"/>
      <c r="I124" s="31"/>
      <c r="J124" s="31"/>
      <c r="K124" s="31"/>
      <c r="L124" s="31"/>
      <c r="M124" s="31"/>
    </row>
    <row r="125" spans="1:23" s="6" customFormat="1" ht="20.100000000000001" customHeight="1" x14ac:dyDescent="0.25">
      <c r="A125" s="1"/>
      <c r="B125" s="60"/>
      <c r="C125" s="11"/>
      <c r="D125" s="11"/>
      <c r="E125" s="11"/>
      <c r="F125" s="11"/>
      <c r="G125" s="31"/>
      <c r="H125" s="44"/>
      <c r="I125" s="31"/>
      <c r="J125" s="31"/>
      <c r="K125" s="31"/>
      <c r="L125" s="31"/>
      <c r="M125" s="31"/>
      <c r="N125" s="69"/>
      <c r="O125" s="1"/>
      <c r="P125" s="1"/>
      <c r="Q125" s="5"/>
      <c r="R125" s="1"/>
      <c r="S125" s="1"/>
      <c r="T125" s="1"/>
    </row>
    <row r="126" spans="1:23" s="6" customFormat="1" ht="20.100000000000001" customHeight="1" x14ac:dyDescent="0.25">
      <c r="A126" s="1"/>
      <c r="B126" s="60"/>
      <c r="C126" s="11"/>
      <c r="D126" s="11"/>
      <c r="E126" s="11"/>
      <c r="F126" s="11"/>
      <c r="G126" s="31"/>
      <c r="H126" s="44"/>
      <c r="I126" s="31"/>
      <c r="J126" s="31"/>
      <c r="K126" s="31"/>
      <c r="L126" s="31"/>
      <c r="M126" s="31"/>
      <c r="N126" s="69"/>
      <c r="O126" s="1"/>
      <c r="P126" s="1"/>
      <c r="Q126" s="5"/>
      <c r="R126" s="1"/>
      <c r="S126" s="1"/>
      <c r="T126" s="1"/>
    </row>
    <row r="127" spans="1:23" s="6" customFormat="1" ht="20.25" customHeight="1" x14ac:dyDescent="0.25">
      <c r="A127" s="1"/>
      <c r="B127" s="60"/>
      <c r="C127" s="11"/>
      <c r="D127" s="11"/>
      <c r="E127" s="11"/>
      <c r="F127" s="11"/>
      <c r="G127" s="31"/>
      <c r="H127" s="44"/>
      <c r="I127" s="31"/>
      <c r="J127" s="31"/>
      <c r="K127" s="31"/>
      <c r="L127" s="31"/>
      <c r="M127" s="31"/>
      <c r="N127" s="69"/>
      <c r="O127" s="1"/>
      <c r="P127" s="1"/>
      <c r="Q127" s="5"/>
      <c r="R127" s="1"/>
      <c r="S127" s="1"/>
      <c r="T127" s="1"/>
    </row>
    <row r="128" spans="1:23" ht="20.100000000000001" customHeight="1" x14ac:dyDescent="0.25">
      <c r="G128" s="31"/>
      <c r="H128" s="44"/>
      <c r="I128" s="31"/>
      <c r="J128" s="31"/>
      <c r="K128" s="31"/>
      <c r="L128" s="31"/>
      <c r="M128" s="31"/>
    </row>
    <row r="129" spans="1:23" ht="20.100000000000001" customHeight="1" x14ac:dyDescent="0.25">
      <c r="G129" s="31"/>
      <c r="H129" s="44"/>
      <c r="I129" s="31"/>
      <c r="J129" s="31"/>
      <c r="K129" s="31"/>
      <c r="L129" s="31"/>
      <c r="M129" s="31"/>
    </row>
    <row r="130" spans="1:23" s="2" customFormat="1" ht="20.100000000000001" customHeight="1" x14ac:dyDescent="0.25">
      <c r="A130" s="1"/>
      <c r="B130" s="60"/>
      <c r="C130" s="11"/>
      <c r="D130" s="11"/>
      <c r="E130" s="11"/>
      <c r="F130" s="11"/>
      <c r="G130" s="31"/>
      <c r="H130" s="44"/>
      <c r="I130" s="31"/>
      <c r="J130" s="31"/>
      <c r="K130" s="31"/>
      <c r="L130" s="31"/>
      <c r="M130" s="31"/>
      <c r="N130" s="69"/>
      <c r="O130" s="1"/>
      <c r="P130" s="1"/>
      <c r="Q130" s="5"/>
      <c r="R130" s="1"/>
      <c r="S130" s="1"/>
      <c r="T130" s="1"/>
      <c r="U130" s="1"/>
      <c r="V130" s="1"/>
      <c r="W130" s="1"/>
    </row>
    <row r="131" spans="1:23" s="2" customFormat="1" ht="20.100000000000001" customHeight="1" x14ac:dyDescent="0.25">
      <c r="A131" s="1"/>
      <c r="B131" s="60"/>
      <c r="C131" s="11"/>
      <c r="D131" s="11"/>
      <c r="E131" s="11"/>
      <c r="F131" s="11"/>
      <c r="G131" s="31"/>
      <c r="H131" s="44"/>
      <c r="I131" s="31"/>
      <c r="J131" s="31"/>
      <c r="K131" s="31"/>
      <c r="L131" s="31"/>
      <c r="M131" s="31"/>
      <c r="N131" s="69"/>
      <c r="O131" s="1"/>
      <c r="P131" s="1"/>
      <c r="Q131" s="5"/>
      <c r="R131" s="1"/>
      <c r="S131" s="1"/>
      <c r="T131" s="1"/>
      <c r="U131" s="1"/>
      <c r="V131" s="1"/>
      <c r="W131" s="1"/>
    </row>
    <row r="132" spans="1:23" s="2" customFormat="1" ht="20.100000000000001" customHeight="1" x14ac:dyDescent="0.25">
      <c r="A132" s="1"/>
      <c r="B132" s="60"/>
      <c r="C132" s="11"/>
      <c r="D132" s="11"/>
      <c r="E132" s="11"/>
      <c r="F132" s="11"/>
      <c r="G132" s="31"/>
      <c r="H132" s="44"/>
      <c r="I132" s="31"/>
      <c r="J132" s="31"/>
      <c r="K132" s="31"/>
      <c r="L132" s="31"/>
      <c r="M132" s="31"/>
      <c r="N132" s="69"/>
      <c r="O132" s="1"/>
      <c r="P132" s="1"/>
      <c r="Q132" s="5"/>
      <c r="R132" s="1"/>
      <c r="S132" s="1"/>
      <c r="T132" s="1"/>
      <c r="U132" s="1"/>
      <c r="V132" s="1"/>
      <c r="W132" s="1"/>
    </row>
    <row r="133" spans="1:23" s="2" customFormat="1" ht="20.100000000000001" customHeight="1" x14ac:dyDescent="0.25">
      <c r="A133" s="1"/>
      <c r="B133" s="60"/>
      <c r="C133" s="11"/>
      <c r="D133" s="11"/>
      <c r="E133" s="11"/>
      <c r="F133" s="11"/>
      <c r="G133" s="31"/>
      <c r="H133" s="44"/>
      <c r="I133" s="31"/>
      <c r="J133" s="31"/>
      <c r="K133" s="31"/>
      <c r="L133" s="31"/>
      <c r="M133" s="31"/>
      <c r="N133" s="69"/>
      <c r="O133" s="1"/>
      <c r="P133" s="1"/>
      <c r="Q133" s="5"/>
      <c r="R133" s="1"/>
      <c r="S133" s="1"/>
      <c r="T133" s="1"/>
      <c r="U133" s="1"/>
      <c r="V133" s="1"/>
      <c r="W133" s="1"/>
    </row>
    <row r="134" spans="1:23" s="2" customFormat="1" ht="20.100000000000001" customHeight="1" x14ac:dyDescent="0.25">
      <c r="A134" s="1"/>
      <c r="B134" s="60"/>
      <c r="C134" s="11"/>
      <c r="D134" s="11"/>
      <c r="E134" s="11"/>
      <c r="F134" s="11"/>
      <c r="G134" s="31"/>
      <c r="H134" s="44"/>
      <c r="I134" s="31"/>
      <c r="J134" s="31"/>
      <c r="K134" s="31"/>
      <c r="L134" s="31"/>
      <c r="M134" s="31"/>
      <c r="N134" s="69"/>
      <c r="O134" s="1"/>
      <c r="P134" s="1"/>
      <c r="Q134" s="5"/>
      <c r="R134" s="1"/>
      <c r="S134" s="1"/>
      <c r="T134" s="1"/>
      <c r="U134" s="1"/>
      <c r="V134" s="1"/>
      <c r="W134" s="1"/>
    </row>
    <row r="135" spans="1:23" s="2" customFormat="1" ht="20.100000000000001" customHeight="1" x14ac:dyDescent="0.25">
      <c r="A135" s="1"/>
      <c r="B135" s="60"/>
      <c r="C135" s="11"/>
      <c r="D135" s="11"/>
      <c r="E135" s="11"/>
      <c r="F135" s="11"/>
      <c r="G135" s="31"/>
      <c r="H135" s="44"/>
      <c r="I135" s="31"/>
      <c r="J135" s="31"/>
      <c r="K135" s="31"/>
      <c r="L135" s="31"/>
      <c r="M135" s="31"/>
      <c r="N135" s="69"/>
      <c r="O135" s="1"/>
      <c r="P135" s="1"/>
      <c r="Q135" s="5"/>
      <c r="R135" s="1"/>
      <c r="S135" s="1"/>
      <c r="T135" s="1"/>
      <c r="U135" s="1"/>
      <c r="V135" s="1"/>
      <c r="W135" s="1"/>
    </row>
    <row r="136" spans="1:23" s="2" customFormat="1" ht="20.100000000000001" customHeight="1" x14ac:dyDescent="0.25">
      <c r="A136" s="1"/>
      <c r="B136" s="60"/>
      <c r="C136" s="11"/>
      <c r="D136" s="11"/>
      <c r="E136" s="11"/>
      <c r="F136" s="11"/>
      <c r="G136" s="31"/>
      <c r="H136" s="44"/>
      <c r="I136" s="31"/>
      <c r="J136" s="31"/>
      <c r="K136" s="31"/>
      <c r="L136" s="31"/>
      <c r="M136" s="31"/>
      <c r="N136" s="69"/>
      <c r="O136" s="1"/>
      <c r="P136" s="1"/>
      <c r="Q136" s="5"/>
      <c r="R136" s="1"/>
      <c r="S136" s="1"/>
      <c r="T136" s="1"/>
      <c r="U136" s="1"/>
      <c r="V136" s="1"/>
      <c r="W136" s="1"/>
    </row>
    <row r="137" spans="1:23" s="2" customFormat="1" ht="20.100000000000001" customHeight="1" x14ac:dyDescent="0.25">
      <c r="A137" s="1"/>
      <c r="B137" s="60"/>
      <c r="C137" s="11"/>
      <c r="D137" s="11"/>
      <c r="E137" s="11"/>
      <c r="F137" s="11"/>
      <c r="G137" s="31"/>
      <c r="H137" s="44"/>
      <c r="I137" s="31"/>
      <c r="J137" s="31"/>
      <c r="K137" s="31"/>
      <c r="L137" s="31"/>
      <c r="M137" s="31"/>
      <c r="N137" s="69"/>
      <c r="O137" s="1"/>
      <c r="P137" s="1"/>
      <c r="Q137" s="5"/>
      <c r="R137" s="1"/>
      <c r="S137" s="1"/>
      <c r="T137" s="1"/>
      <c r="U137" s="1"/>
      <c r="V137" s="1"/>
      <c r="W137" s="1"/>
    </row>
    <row r="138" spans="1:23" s="2" customFormat="1" ht="20.100000000000001" customHeight="1" x14ac:dyDescent="0.25">
      <c r="A138" s="1"/>
      <c r="B138" s="60"/>
      <c r="C138" s="11"/>
      <c r="D138" s="11"/>
      <c r="E138" s="11"/>
      <c r="F138" s="11"/>
      <c r="G138" s="31"/>
      <c r="H138" s="44"/>
      <c r="I138" s="31"/>
      <c r="J138" s="31"/>
      <c r="K138" s="31"/>
      <c r="L138" s="31"/>
      <c r="M138" s="31"/>
      <c r="N138" s="69"/>
      <c r="O138" s="1"/>
      <c r="P138" s="1"/>
      <c r="Q138" s="5"/>
      <c r="R138" s="1"/>
      <c r="S138" s="1"/>
      <c r="T138" s="1"/>
      <c r="U138" s="1"/>
      <c r="V138" s="1"/>
      <c r="W138" s="1"/>
    </row>
    <row r="139" spans="1:23" s="2" customFormat="1" ht="20.100000000000001" customHeight="1" x14ac:dyDescent="0.25">
      <c r="A139" s="1"/>
      <c r="B139" s="60"/>
      <c r="C139" s="11"/>
      <c r="D139" s="11"/>
      <c r="E139" s="11"/>
      <c r="F139" s="11"/>
      <c r="G139" s="31"/>
      <c r="H139" s="44"/>
      <c r="I139" s="31"/>
      <c r="J139" s="31"/>
      <c r="K139" s="31"/>
      <c r="L139" s="31"/>
      <c r="M139" s="31"/>
      <c r="N139" s="69"/>
      <c r="O139" s="1"/>
      <c r="P139" s="1"/>
      <c r="Q139" s="5"/>
      <c r="R139" s="1"/>
      <c r="S139" s="1"/>
      <c r="T139" s="1"/>
      <c r="U139" s="1"/>
      <c r="V139" s="1"/>
      <c r="W139" s="1"/>
    </row>
    <row r="140" spans="1:23" s="2" customFormat="1" ht="20.100000000000001" customHeight="1" x14ac:dyDescent="0.25">
      <c r="A140" s="1"/>
      <c r="B140" s="60"/>
      <c r="C140" s="11"/>
      <c r="D140" s="11"/>
      <c r="E140" s="11"/>
      <c r="F140" s="11"/>
      <c r="G140" s="31"/>
      <c r="H140" s="44"/>
      <c r="I140" s="31"/>
      <c r="J140" s="31"/>
      <c r="K140" s="31"/>
      <c r="L140" s="31"/>
      <c r="M140" s="31"/>
      <c r="N140" s="69"/>
      <c r="O140" s="1"/>
      <c r="P140" s="1"/>
      <c r="Q140" s="5"/>
      <c r="R140" s="1"/>
      <c r="S140" s="1"/>
      <c r="T140" s="1"/>
      <c r="U140" s="1"/>
      <c r="V140" s="1"/>
      <c r="W140" s="1"/>
    </row>
    <row r="141" spans="1:23" s="2" customFormat="1" ht="20.100000000000001" customHeight="1" x14ac:dyDescent="0.25">
      <c r="A141" s="1"/>
      <c r="B141" s="60"/>
      <c r="C141" s="11"/>
      <c r="D141" s="11"/>
      <c r="E141" s="11"/>
      <c r="F141" s="11"/>
      <c r="G141" s="31"/>
      <c r="H141" s="44"/>
      <c r="I141" s="31"/>
      <c r="J141" s="31"/>
      <c r="K141" s="31"/>
      <c r="L141" s="31"/>
      <c r="M141" s="31"/>
      <c r="N141" s="69"/>
      <c r="O141" s="1"/>
      <c r="P141" s="1"/>
      <c r="Q141" s="5"/>
      <c r="R141" s="1"/>
      <c r="S141" s="1"/>
      <c r="T141" s="1"/>
      <c r="U141" s="1"/>
      <c r="V141" s="1"/>
      <c r="W141" s="1"/>
    </row>
    <row r="142" spans="1:23" s="2" customFormat="1" ht="20.100000000000001" customHeight="1" x14ac:dyDescent="0.25">
      <c r="A142" s="1"/>
      <c r="B142" s="60"/>
      <c r="C142" s="11"/>
      <c r="D142" s="11"/>
      <c r="E142" s="11"/>
      <c r="F142" s="11"/>
      <c r="G142" s="31"/>
      <c r="H142" s="44"/>
      <c r="I142" s="31"/>
      <c r="J142" s="31"/>
      <c r="K142" s="31"/>
      <c r="L142" s="31"/>
      <c r="M142" s="31"/>
      <c r="N142" s="69"/>
      <c r="O142" s="1"/>
      <c r="P142" s="1"/>
      <c r="Q142" s="5"/>
      <c r="R142" s="1"/>
      <c r="S142" s="1"/>
      <c r="T142" s="1"/>
      <c r="U142" s="1"/>
      <c r="V142" s="1"/>
      <c r="W142" s="1"/>
    </row>
    <row r="143" spans="1:23" s="2" customFormat="1" ht="20.100000000000001" customHeight="1" x14ac:dyDescent="0.25">
      <c r="A143" s="1"/>
      <c r="B143" s="60"/>
      <c r="C143" s="11"/>
      <c r="D143" s="11"/>
      <c r="E143" s="11"/>
      <c r="F143" s="11"/>
      <c r="G143" s="31"/>
      <c r="H143" s="44"/>
      <c r="I143" s="31"/>
      <c r="J143" s="31"/>
      <c r="K143" s="31"/>
      <c r="L143" s="31"/>
      <c r="M143" s="31"/>
      <c r="N143" s="69"/>
      <c r="O143" s="1"/>
      <c r="P143" s="1"/>
      <c r="Q143" s="5"/>
      <c r="R143" s="1"/>
      <c r="S143" s="1"/>
      <c r="T143" s="1"/>
      <c r="U143" s="1"/>
      <c r="V143" s="1"/>
      <c r="W143" s="1"/>
    </row>
    <row r="144" spans="1:23" s="2" customFormat="1" ht="20.100000000000001" customHeight="1" x14ac:dyDescent="0.25">
      <c r="A144" s="1"/>
      <c r="B144" s="60"/>
      <c r="C144" s="11"/>
      <c r="D144" s="11"/>
      <c r="E144" s="11"/>
      <c r="F144" s="11"/>
      <c r="G144" s="31"/>
      <c r="H144" s="44"/>
      <c r="I144" s="31"/>
      <c r="J144" s="31"/>
      <c r="K144" s="31"/>
      <c r="L144" s="31"/>
      <c r="M144" s="31"/>
      <c r="N144" s="69"/>
      <c r="O144" s="1"/>
      <c r="P144" s="1"/>
      <c r="Q144" s="5"/>
      <c r="R144" s="1"/>
      <c r="S144" s="1"/>
      <c r="T144" s="1"/>
      <c r="U144" s="1"/>
      <c r="V144" s="1"/>
      <c r="W144" s="1"/>
    </row>
    <row r="145" spans="1:23" s="2" customFormat="1" ht="20.100000000000001" customHeight="1" x14ac:dyDescent="0.25">
      <c r="A145" s="1"/>
      <c r="B145" s="60"/>
      <c r="C145" s="11"/>
      <c r="D145" s="11"/>
      <c r="E145" s="11"/>
      <c r="F145" s="11"/>
      <c r="G145" s="31"/>
      <c r="H145" s="44"/>
      <c r="I145" s="31"/>
      <c r="J145" s="31"/>
      <c r="K145" s="31"/>
      <c r="L145" s="31"/>
      <c r="M145" s="31"/>
      <c r="N145" s="69"/>
      <c r="O145" s="1"/>
      <c r="P145" s="1"/>
      <c r="Q145" s="5"/>
      <c r="R145" s="1"/>
      <c r="S145" s="1"/>
      <c r="T145" s="1"/>
      <c r="U145" s="1"/>
      <c r="V145" s="1"/>
      <c r="W145" s="1"/>
    </row>
    <row r="146" spans="1:23" s="2" customFormat="1" ht="20.100000000000001" customHeight="1" x14ac:dyDescent="0.25">
      <c r="A146" s="1"/>
      <c r="B146" s="60"/>
      <c r="C146" s="11"/>
      <c r="D146" s="11"/>
      <c r="E146" s="11"/>
      <c r="F146" s="11"/>
      <c r="G146" s="31"/>
      <c r="H146" s="44"/>
      <c r="I146" s="31"/>
      <c r="J146" s="31"/>
      <c r="K146" s="31"/>
      <c r="L146" s="31"/>
      <c r="M146" s="31"/>
      <c r="N146" s="69"/>
      <c r="O146" s="1"/>
      <c r="P146" s="1"/>
      <c r="Q146" s="5"/>
      <c r="R146" s="1"/>
      <c r="S146" s="1"/>
      <c r="T146" s="1"/>
      <c r="U146" s="1"/>
      <c r="V146" s="1"/>
      <c r="W146" s="1"/>
    </row>
    <row r="147" spans="1:23" s="2" customFormat="1" ht="20.100000000000001" customHeight="1" x14ac:dyDescent="0.25">
      <c r="A147" s="1"/>
      <c r="B147" s="60"/>
      <c r="C147" s="11"/>
      <c r="D147" s="11"/>
      <c r="E147" s="11"/>
      <c r="F147" s="11"/>
      <c r="G147" s="31"/>
      <c r="H147" s="44"/>
      <c r="I147" s="31"/>
      <c r="J147" s="31"/>
      <c r="K147" s="31"/>
      <c r="L147" s="31"/>
      <c r="M147" s="31"/>
      <c r="N147" s="69"/>
      <c r="O147" s="1"/>
      <c r="P147" s="1"/>
      <c r="Q147" s="5"/>
      <c r="R147" s="1"/>
      <c r="S147" s="1"/>
      <c r="T147" s="1"/>
      <c r="U147" s="1"/>
      <c r="V147" s="1"/>
      <c r="W147" s="1"/>
    </row>
    <row r="148" spans="1:23" s="2" customFormat="1" ht="20.100000000000001" customHeight="1" x14ac:dyDescent="0.25">
      <c r="A148" s="1"/>
      <c r="B148" s="60"/>
      <c r="C148" s="11"/>
      <c r="D148" s="11"/>
      <c r="E148" s="11"/>
      <c r="F148" s="11"/>
      <c r="G148" s="31"/>
      <c r="H148" s="44"/>
      <c r="I148" s="31"/>
      <c r="J148" s="31"/>
      <c r="K148" s="31"/>
      <c r="L148" s="31"/>
      <c r="M148" s="31"/>
      <c r="N148" s="69"/>
      <c r="O148" s="1"/>
      <c r="P148" s="1"/>
      <c r="Q148" s="5"/>
      <c r="R148" s="1"/>
      <c r="S148" s="1"/>
      <c r="T148" s="1"/>
      <c r="U148" s="1"/>
      <c r="V148" s="1"/>
      <c r="W148" s="1"/>
    </row>
    <row r="149" spans="1:23" s="2" customFormat="1" ht="20.100000000000001" customHeight="1" x14ac:dyDescent="0.25">
      <c r="A149" s="1"/>
      <c r="B149" s="60"/>
      <c r="C149" s="11"/>
      <c r="D149" s="11"/>
      <c r="E149" s="11"/>
      <c r="F149" s="11"/>
      <c r="G149" s="31"/>
      <c r="H149" s="44"/>
      <c r="I149" s="31"/>
      <c r="J149" s="31"/>
      <c r="K149" s="31"/>
      <c r="L149" s="31"/>
      <c r="M149" s="31"/>
      <c r="N149" s="69"/>
      <c r="O149" s="1"/>
      <c r="P149" s="1"/>
      <c r="Q149" s="5"/>
      <c r="R149" s="1"/>
      <c r="S149" s="1"/>
      <c r="T149" s="1"/>
      <c r="U149" s="1"/>
      <c r="V149" s="1"/>
      <c r="W149" s="1"/>
    </row>
    <row r="150" spans="1:23" s="2" customFormat="1" ht="20.100000000000001" customHeight="1" x14ac:dyDescent="0.25">
      <c r="A150" s="1"/>
      <c r="B150" s="60"/>
      <c r="C150" s="11"/>
      <c r="D150" s="11"/>
      <c r="E150" s="11"/>
      <c r="F150" s="11"/>
      <c r="G150" s="31"/>
      <c r="H150" s="44"/>
      <c r="I150" s="31"/>
      <c r="J150" s="31"/>
      <c r="K150" s="31"/>
      <c r="L150" s="31"/>
      <c r="M150" s="31"/>
      <c r="N150" s="69"/>
      <c r="O150" s="1"/>
      <c r="P150" s="1"/>
      <c r="Q150" s="5"/>
      <c r="R150" s="1"/>
      <c r="S150" s="1"/>
      <c r="T150" s="1"/>
      <c r="U150" s="1"/>
      <c r="V150" s="1"/>
      <c r="W150" s="1"/>
    </row>
    <row r="151" spans="1:23" s="2" customFormat="1" ht="20.100000000000001" customHeight="1" x14ac:dyDescent="0.25">
      <c r="A151" s="1"/>
      <c r="B151" s="60"/>
      <c r="C151" s="11"/>
      <c r="D151" s="11"/>
      <c r="E151" s="11"/>
      <c r="F151" s="11"/>
      <c r="G151" s="31"/>
      <c r="H151" s="44"/>
      <c r="I151" s="31"/>
      <c r="J151" s="31"/>
      <c r="K151" s="31"/>
      <c r="L151" s="31"/>
      <c r="M151" s="31"/>
      <c r="N151" s="69"/>
      <c r="O151" s="1"/>
      <c r="P151" s="1"/>
      <c r="Q151" s="5"/>
      <c r="R151" s="1"/>
      <c r="S151" s="1"/>
      <c r="T151" s="1"/>
      <c r="U151" s="1"/>
      <c r="V151" s="1"/>
      <c r="W151" s="1"/>
    </row>
    <row r="152" spans="1:23" s="2" customFormat="1" ht="20.100000000000001" customHeight="1" x14ac:dyDescent="0.25">
      <c r="A152" s="1"/>
      <c r="B152" s="60"/>
      <c r="C152" s="11"/>
      <c r="D152" s="11"/>
      <c r="E152" s="11"/>
      <c r="F152" s="11"/>
      <c r="G152" s="31"/>
      <c r="H152" s="44"/>
      <c r="I152" s="31"/>
      <c r="J152" s="31"/>
      <c r="K152" s="31"/>
      <c r="L152" s="31"/>
      <c r="M152" s="31"/>
      <c r="N152" s="69"/>
      <c r="O152" s="1"/>
      <c r="P152" s="1"/>
      <c r="Q152" s="5"/>
      <c r="R152" s="1"/>
      <c r="S152" s="1"/>
      <c r="T152" s="1"/>
      <c r="U152" s="1"/>
      <c r="V152" s="1"/>
      <c r="W152" s="1"/>
    </row>
    <row r="153" spans="1:23" s="2" customFormat="1" ht="20.100000000000001" customHeight="1" x14ac:dyDescent="0.25">
      <c r="A153" s="1"/>
      <c r="B153" s="60"/>
      <c r="C153" s="11"/>
      <c r="D153" s="11"/>
      <c r="E153" s="11"/>
      <c r="F153" s="11"/>
      <c r="G153" s="31"/>
      <c r="H153" s="44"/>
      <c r="I153" s="31"/>
      <c r="J153" s="31"/>
      <c r="K153" s="31"/>
      <c r="L153" s="31"/>
      <c r="M153" s="31"/>
      <c r="N153" s="69"/>
      <c r="O153" s="1"/>
      <c r="P153" s="1"/>
      <c r="Q153" s="5"/>
      <c r="R153" s="1"/>
      <c r="S153" s="1"/>
      <c r="T153" s="1"/>
      <c r="U153" s="1"/>
      <c r="V153" s="1"/>
      <c r="W153" s="1"/>
    </row>
    <row r="154" spans="1:23" s="2" customFormat="1" ht="20.100000000000001" customHeight="1" x14ac:dyDescent="0.25">
      <c r="A154" s="1"/>
      <c r="B154" s="60"/>
      <c r="C154" s="11"/>
      <c r="D154" s="11"/>
      <c r="E154" s="11"/>
      <c r="F154" s="11"/>
      <c r="G154" s="31"/>
      <c r="H154" s="44"/>
      <c r="I154" s="31"/>
      <c r="J154" s="31"/>
      <c r="K154" s="31"/>
      <c r="L154" s="31"/>
      <c r="M154" s="31"/>
      <c r="N154" s="69"/>
      <c r="O154" s="1"/>
      <c r="P154" s="1"/>
      <c r="Q154" s="5"/>
      <c r="R154" s="1"/>
      <c r="S154" s="1"/>
      <c r="T154" s="1"/>
      <c r="U154" s="1"/>
      <c r="V154" s="1"/>
      <c r="W154" s="1"/>
    </row>
    <row r="155" spans="1:23" s="2" customFormat="1" ht="20.100000000000001" customHeight="1" x14ac:dyDescent="0.25">
      <c r="A155" s="1"/>
      <c r="B155" s="60"/>
      <c r="C155" s="11"/>
      <c r="D155" s="11"/>
      <c r="E155" s="11"/>
      <c r="F155" s="11"/>
      <c r="G155" s="31"/>
      <c r="H155" s="44"/>
      <c r="I155" s="31"/>
      <c r="J155" s="31"/>
      <c r="K155" s="31"/>
      <c r="L155" s="31"/>
      <c r="M155" s="31"/>
      <c r="N155" s="69"/>
      <c r="O155" s="1"/>
      <c r="P155" s="1"/>
      <c r="Q155" s="5"/>
      <c r="R155" s="1"/>
      <c r="S155" s="1"/>
      <c r="T155" s="1"/>
      <c r="U155" s="1"/>
      <c r="V155" s="1"/>
      <c r="W155" s="1"/>
    </row>
    <row r="156" spans="1:23" s="2" customFormat="1" ht="20.100000000000001" customHeight="1" x14ac:dyDescent="0.25">
      <c r="A156" s="1"/>
      <c r="B156" s="60"/>
      <c r="C156" s="11"/>
      <c r="D156" s="11"/>
      <c r="E156" s="11"/>
      <c r="F156" s="11"/>
      <c r="G156" s="31"/>
      <c r="H156" s="44"/>
      <c r="I156" s="31"/>
      <c r="J156" s="31"/>
      <c r="K156" s="31"/>
      <c r="L156" s="31"/>
      <c r="M156" s="31"/>
      <c r="N156" s="69"/>
      <c r="O156" s="1"/>
      <c r="P156" s="1"/>
      <c r="Q156" s="5"/>
      <c r="R156" s="1"/>
      <c r="S156" s="1"/>
      <c r="T156" s="1"/>
      <c r="U156" s="1"/>
      <c r="V156" s="1"/>
      <c r="W156" s="1"/>
    </row>
    <row r="157" spans="1:23" s="2" customFormat="1" ht="20.100000000000001" customHeight="1" x14ac:dyDescent="0.25">
      <c r="A157" s="1"/>
      <c r="B157" s="60"/>
      <c r="C157" s="11"/>
      <c r="D157" s="11"/>
      <c r="E157" s="11"/>
      <c r="F157" s="11"/>
      <c r="G157" s="31"/>
      <c r="H157" s="44"/>
      <c r="I157" s="31"/>
      <c r="J157" s="31"/>
      <c r="K157" s="31"/>
      <c r="L157" s="31"/>
      <c r="M157" s="31"/>
      <c r="N157" s="69"/>
      <c r="O157" s="1"/>
      <c r="P157" s="1"/>
      <c r="Q157" s="5"/>
      <c r="R157" s="1"/>
      <c r="S157" s="1"/>
      <c r="T157" s="1"/>
      <c r="U157" s="1"/>
      <c r="V157" s="1"/>
      <c r="W157" s="1"/>
    </row>
    <row r="158" spans="1:23" s="2" customFormat="1" ht="20.100000000000001" customHeight="1" x14ac:dyDescent="0.25">
      <c r="A158" s="1"/>
      <c r="B158" s="60"/>
      <c r="C158" s="11"/>
      <c r="D158" s="11"/>
      <c r="E158" s="11"/>
      <c r="F158" s="11"/>
      <c r="G158" s="31"/>
      <c r="H158" s="44"/>
      <c r="I158" s="31"/>
      <c r="J158" s="31"/>
      <c r="K158" s="31"/>
      <c r="L158" s="31"/>
      <c r="M158" s="31"/>
      <c r="N158" s="69"/>
      <c r="O158" s="1"/>
      <c r="P158" s="1"/>
      <c r="Q158" s="5"/>
      <c r="R158" s="1"/>
      <c r="S158" s="1"/>
      <c r="T158" s="1"/>
      <c r="U158" s="1"/>
      <c r="V158" s="1"/>
      <c r="W158" s="1"/>
    </row>
    <row r="159" spans="1:23" s="2" customFormat="1" ht="20.100000000000001" customHeight="1" x14ac:dyDescent="0.25">
      <c r="A159" s="1"/>
      <c r="B159" s="60"/>
      <c r="C159" s="11"/>
      <c r="D159" s="11"/>
      <c r="E159" s="11"/>
      <c r="F159" s="11"/>
      <c r="G159" s="31"/>
      <c r="H159" s="44"/>
      <c r="I159" s="31"/>
      <c r="J159" s="31"/>
      <c r="K159" s="31"/>
      <c r="L159" s="31"/>
      <c r="M159" s="31"/>
      <c r="N159" s="69"/>
      <c r="O159" s="1"/>
      <c r="P159" s="1"/>
      <c r="Q159" s="5"/>
      <c r="R159" s="1"/>
      <c r="S159" s="1"/>
      <c r="T159" s="1"/>
      <c r="U159" s="1"/>
      <c r="V159" s="1"/>
      <c r="W159" s="1"/>
    </row>
    <row r="160" spans="1:23" s="2" customFormat="1" ht="20.100000000000001" customHeight="1" x14ac:dyDescent="0.25">
      <c r="A160" s="1"/>
      <c r="B160" s="60"/>
      <c r="C160" s="11"/>
      <c r="D160" s="11"/>
      <c r="E160" s="11"/>
      <c r="F160" s="11"/>
      <c r="G160" s="31"/>
      <c r="H160" s="44"/>
      <c r="I160" s="31"/>
      <c r="J160" s="31"/>
      <c r="K160" s="31"/>
      <c r="L160" s="31"/>
      <c r="M160" s="31"/>
      <c r="N160" s="69"/>
      <c r="O160" s="1"/>
      <c r="P160" s="1"/>
      <c r="Q160" s="5"/>
      <c r="R160" s="1"/>
      <c r="S160" s="1"/>
      <c r="T160" s="1"/>
      <c r="U160" s="1"/>
      <c r="V160" s="1"/>
      <c r="W160" s="1"/>
    </row>
    <row r="161" spans="1:23" s="2" customFormat="1" ht="20.100000000000001" customHeight="1" x14ac:dyDescent="0.25">
      <c r="A161" s="1"/>
      <c r="B161" s="60"/>
      <c r="C161" s="11"/>
      <c r="D161" s="11"/>
      <c r="E161" s="11"/>
      <c r="F161" s="11"/>
      <c r="G161" s="31"/>
      <c r="H161" s="44"/>
      <c r="I161" s="31"/>
      <c r="J161" s="31"/>
      <c r="K161" s="31"/>
      <c r="L161" s="31"/>
      <c r="M161" s="31"/>
      <c r="N161" s="69"/>
      <c r="O161" s="1"/>
      <c r="P161" s="1"/>
      <c r="Q161" s="5"/>
      <c r="R161" s="1"/>
      <c r="S161" s="1"/>
      <c r="T161" s="1"/>
      <c r="U161" s="1"/>
      <c r="V161" s="1"/>
      <c r="W161" s="1"/>
    </row>
    <row r="162" spans="1:23" s="2" customFormat="1" ht="20.100000000000001" customHeight="1" x14ac:dyDescent="0.25">
      <c r="A162" s="1"/>
      <c r="B162" s="60"/>
      <c r="C162" s="11"/>
      <c r="D162" s="11"/>
      <c r="E162" s="11"/>
      <c r="F162" s="11"/>
      <c r="G162" s="31"/>
      <c r="H162" s="44"/>
      <c r="I162" s="31"/>
      <c r="J162" s="31"/>
      <c r="K162" s="31"/>
      <c r="L162" s="31"/>
      <c r="M162" s="31"/>
      <c r="N162" s="69"/>
      <c r="O162" s="1"/>
      <c r="P162" s="1"/>
      <c r="Q162" s="5"/>
      <c r="R162" s="1"/>
      <c r="S162" s="1"/>
      <c r="T162" s="1"/>
      <c r="U162" s="1"/>
      <c r="V162" s="1"/>
      <c r="W162" s="1"/>
    </row>
    <row r="163" spans="1:23" s="2" customFormat="1" ht="20.100000000000001" customHeight="1" x14ac:dyDescent="0.25">
      <c r="A163" s="1"/>
      <c r="B163" s="60"/>
      <c r="C163" s="11"/>
      <c r="D163" s="11"/>
      <c r="E163" s="11"/>
      <c r="F163" s="11"/>
      <c r="G163" s="31"/>
      <c r="H163" s="44"/>
      <c r="I163" s="31"/>
      <c r="J163" s="31"/>
      <c r="K163" s="31"/>
      <c r="L163" s="31"/>
      <c r="M163" s="31"/>
      <c r="N163" s="69"/>
      <c r="O163" s="1"/>
      <c r="P163" s="1"/>
      <c r="Q163" s="5"/>
      <c r="R163" s="1"/>
      <c r="S163" s="1"/>
      <c r="T163" s="1"/>
      <c r="U163" s="1"/>
      <c r="V163" s="1"/>
      <c r="W163" s="1"/>
    </row>
    <row r="164" spans="1:23" s="2" customFormat="1" ht="20.100000000000001" customHeight="1" x14ac:dyDescent="0.25">
      <c r="A164" s="1"/>
      <c r="B164" s="60"/>
      <c r="C164" s="11"/>
      <c r="D164" s="11"/>
      <c r="E164" s="11"/>
      <c r="F164" s="11"/>
      <c r="G164" s="31"/>
      <c r="H164" s="44"/>
      <c r="I164" s="31"/>
      <c r="J164" s="31"/>
      <c r="K164" s="31"/>
      <c r="L164" s="31"/>
      <c r="M164" s="31"/>
      <c r="N164" s="69"/>
      <c r="O164" s="1"/>
      <c r="P164" s="1"/>
      <c r="Q164" s="5"/>
      <c r="R164" s="1"/>
      <c r="S164" s="1"/>
      <c r="T164" s="1"/>
      <c r="U164" s="1"/>
      <c r="V164" s="1"/>
      <c r="W164" s="1"/>
    </row>
    <row r="165" spans="1:23" s="2" customFormat="1" ht="20.100000000000001" customHeight="1" x14ac:dyDescent="0.25">
      <c r="A165" s="1"/>
      <c r="B165" s="60"/>
      <c r="C165" s="11"/>
      <c r="D165" s="11"/>
      <c r="E165" s="11"/>
      <c r="F165" s="11"/>
      <c r="G165" s="31"/>
      <c r="H165" s="44"/>
      <c r="I165" s="31"/>
      <c r="J165" s="31"/>
      <c r="K165" s="31"/>
      <c r="L165" s="31"/>
      <c r="M165" s="31"/>
      <c r="N165" s="69"/>
      <c r="O165" s="1"/>
      <c r="P165" s="1"/>
      <c r="Q165" s="5"/>
      <c r="R165" s="1"/>
      <c r="S165" s="1"/>
      <c r="T165" s="1"/>
      <c r="U165" s="1"/>
      <c r="V165" s="1"/>
      <c r="W165" s="1"/>
    </row>
    <row r="166" spans="1:23" s="2" customFormat="1" ht="20.100000000000001" customHeight="1" x14ac:dyDescent="0.25">
      <c r="A166" s="1"/>
      <c r="B166" s="60"/>
      <c r="C166" s="11"/>
      <c r="D166" s="11"/>
      <c r="E166" s="11"/>
      <c r="F166" s="11"/>
      <c r="G166" s="31"/>
      <c r="H166" s="44"/>
      <c r="I166" s="31"/>
      <c r="J166" s="31"/>
      <c r="K166" s="31"/>
      <c r="L166" s="31"/>
      <c r="M166" s="31"/>
      <c r="N166" s="69"/>
      <c r="O166" s="1"/>
      <c r="P166" s="1"/>
      <c r="Q166" s="5"/>
      <c r="R166" s="1"/>
      <c r="S166" s="1"/>
      <c r="T166" s="1"/>
      <c r="U166" s="1"/>
      <c r="V166" s="1"/>
      <c r="W166" s="1"/>
    </row>
    <row r="167" spans="1:23" s="2" customFormat="1" ht="20.100000000000001" customHeight="1" x14ac:dyDescent="0.25">
      <c r="A167" s="1"/>
      <c r="B167" s="60"/>
      <c r="C167" s="11"/>
      <c r="D167" s="11"/>
      <c r="E167" s="11"/>
      <c r="F167" s="11"/>
      <c r="G167" s="31"/>
      <c r="H167" s="44"/>
      <c r="I167" s="31"/>
      <c r="J167" s="31"/>
      <c r="K167" s="31"/>
      <c r="L167" s="31"/>
      <c r="M167" s="31"/>
      <c r="N167" s="69"/>
      <c r="O167" s="1"/>
      <c r="P167" s="1"/>
      <c r="Q167" s="5"/>
      <c r="R167" s="1"/>
      <c r="S167" s="1"/>
      <c r="T167" s="1"/>
      <c r="U167" s="1"/>
      <c r="V167" s="1"/>
      <c r="W167" s="1"/>
    </row>
    <row r="168" spans="1:23" s="2" customFormat="1" ht="20.100000000000001" customHeight="1" x14ac:dyDescent="0.25">
      <c r="A168" s="1"/>
      <c r="B168" s="60"/>
      <c r="C168" s="11"/>
      <c r="D168" s="11"/>
      <c r="E168" s="11"/>
      <c r="F168" s="11"/>
      <c r="G168" s="31"/>
      <c r="H168" s="44"/>
      <c r="I168" s="31"/>
      <c r="J168" s="31"/>
      <c r="K168" s="31"/>
      <c r="L168" s="31"/>
      <c r="M168" s="31"/>
      <c r="N168" s="69"/>
      <c r="O168" s="1"/>
      <c r="P168" s="1"/>
      <c r="Q168" s="5"/>
      <c r="R168" s="1"/>
      <c r="S168" s="1"/>
      <c r="T168" s="1"/>
      <c r="U168" s="1"/>
      <c r="V168" s="1"/>
      <c r="W168" s="1"/>
    </row>
    <row r="169" spans="1:23" s="2" customFormat="1" ht="20.100000000000001" customHeight="1" x14ac:dyDescent="0.25">
      <c r="A169" s="1"/>
      <c r="B169" s="60"/>
      <c r="C169" s="11"/>
      <c r="D169" s="11"/>
      <c r="E169" s="11"/>
      <c r="F169" s="11"/>
      <c r="G169" s="31"/>
      <c r="H169" s="44"/>
      <c r="I169" s="31"/>
      <c r="J169" s="31"/>
      <c r="K169" s="31"/>
      <c r="L169" s="31"/>
      <c r="M169" s="31"/>
      <c r="N169" s="69"/>
      <c r="O169" s="1"/>
      <c r="P169" s="1"/>
      <c r="Q169" s="5"/>
      <c r="R169" s="1"/>
      <c r="S169" s="1"/>
      <c r="T169" s="1"/>
      <c r="U169" s="1"/>
      <c r="V169" s="1"/>
      <c r="W169" s="1"/>
    </row>
    <row r="170" spans="1:23" s="2" customFormat="1" ht="20.100000000000001" customHeight="1" x14ac:dyDescent="0.25">
      <c r="A170" s="1"/>
      <c r="B170" s="60"/>
      <c r="C170" s="11"/>
      <c r="D170" s="11"/>
      <c r="E170" s="11"/>
      <c r="F170" s="11"/>
      <c r="G170" s="31"/>
      <c r="H170" s="44"/>
      <c r="I170" s="31"/>
      <c r="J170" s="31"/>
      <c r="K170" s="31"/>
      <c r="L170" s="31"/>
      <c r="M170" s="31"/>
      <c r="N170" s="69"/>
      <c r="O170" s="1"/>
      <c r="P170" s="1"/>
      <c r="Q170" s="5"/>
      <c r="R170" s="1"/>
      <c r="S170" s="1"/>
      <c r="T170" s="1"/>
      <c r="U170" s="1"/>
      <c r="V170" s="1"/>
      <c r="W170" s="1"/>
    </row>
    <row r="171" spans="1:23" s="2" customFormat="1" ht="20.100000000000001" customHeight="1" x14ac:dyDescent="0.25">
      <c r="A171" s="1"/>
      <c r="B171" s="60"/>
      <c r="C171" s="11"/>
      <c r="D171" s="11"/>
      <c r="E171" s="11"/>
      <c r="F171" s="11"/>
      <c r="G171" s="31"/>
      <c r="H171" s="44"/>
      <c r="I171" s="31"/>
      <c r="J171" s="31"/>
      <c r="K171" s="31"/>
      <c r="L171" s="31"/>
      <c r="M171" s="31"/>
      <c r="N171" s="69"/>
      <c r="O171" s="1"/>
      <c r="P171" s="1"/>
      <c r="Q171" s="5"/>
      <c r="R171" s="1"/>
      <c r="S171" s="1"/>
      <c r="T171" s="1"/>
      <c r="U171" s="1"/>
      <c r="V171" s="1"/>
      <c r="W171" s="1"/>
    </row>
    <row r="172" spans="1:23" s="2" customFormat="1" ht="20.100000000000001" customHeight="1" x14ac:dyDescent="0.25">
      <c r="A172" s="1"/>
      <c r="B172" s="60"/>
      <c r="C172" s="11"/>
      <c r="D172" s="11"/>
      <c r="E172" s="11"/>
      <c r="F172" s="11"/>
      <c r="G172" s="31"/>
      <c r="H172" s="44"/>
      <c r="I172" s="31"/>
      <c r="J172" s="31"/>
      <c r="K172" s="31"/>
      <c r="L172" s="31"/>
      <c r="M172" s="31"/>
      <c r="N172" s="69"/>
      <c r="O172" s="1"/>
      <c r="P172" s="1"/>
      <c r="Q172" s="5"/>
      <c r="R172" s="1"/>
      <c r="S172" s="1"/>
      <c r="T172" s="1"/>
      <c r="U172" s="1"/>
      <c r="V172" s="1"/>
      <c r="W172" s="1"/>
    </row>
    <row r="173" spans="1:23" s="2" customFormat="1" ht="20.100000000000001" customHeight="1" x14ac:dyDescent="0.25">
      <c r="A173" s="1"/>
      <c r="B173" s="60"/>
      <c r="C173" s="11"/>
      <c r="D173" s="11"/>
      <c r="E173" s="11"/>
      <c r="F173" s="11"/>
      <c r="G173" s="31"/>
      <c r="H173" s="44"/>
      <c r="I173" s="31"/>
      <c r="J173" s="31"/>
      <c r="K173" s="31"/>
      <c r="L173" s="31"/>
      <c r="M173" s="31"/>
      <c r="N173" s="69"/>
      <c r="O173" s="1"/>
      <c r="P173" s="1"/>
      <c r="Q173" s="5"/>
      <c r="R173" s="1"/>
      <c r="S173" s="1"/>
      <c r="T173" s="1"/>
      <c r="U173" s="1"/>
      <c r="V173" s="1"/>
      <c r="W173" s="1"/>
    </row>
    <row r="174" spans="1:23" s="2" customFormat="1" ht="20.100000000000001" customHeight="1" x14ac:dyDescent="0.25">
      <c r="A174" s="1"/>
      <c r="B174" s="60"/>
      <c r="C174" s="11"/>
      <c r="D174" s="11"/>
      <c r="E174" s="11"/>
      <c r="F174" s="11"/>
      <c r="G174" s="31"/>
      <c r="H174" s="44"/>
      <c r="I174" s="31"/>
      <c r="J174" s="31"/>
      <c r="K174" s="31"/>
      <c r="L174" s="31"/>
      <c r="M174" s="31"/>
      <c r="N174" s="69"/>
      <c r="O174" s="1"/>
      <c r="P174" s="1"/>
      <c r="Q174" s="5"/>
      <c r="R174" s="1"/>
      <c r="S174" s="1"/>
      <c r="T174" s="1"/>
      <c r="U174" s="1"/>
      <c r="V174" s="1"/>
      <c r="W174" s="1"/>
    </row>
    <row r="175" spans="1:23" s="2" customFormat="1" ht="20.100000000000001" customHeight="1" x14ac:dyDescent="0.25">
      <c r="A175" s="1"/>
      <c r="B175" s="60"/>
      <c r="C175" s="11"/>
      <c r="D175" s="11"/>
      <c r="E175" s="11"/>
      <c r="F175" s="11"/>
      <c r="G175" s="31"/>
      <c r="H175" s="44"/>
      <c r="I175" s="31"/>
      <c r="J175" s="31"/>
      <c r="K175" s="31"/>
      <c r="L175" s="31"/>
      <c r="M175" s="31"/>
      <c r="N175" s="69"/>
      <c r="O175" s="1"/>
      <c r="P175" s="1"/>
      <c r="Q175" s="5"/>
      <c r="R175" s="1"/>
      <c r="S175" s="1"/>
      <c r="T175" s="1"/>
      <c r="U175" s="1"/>
      <c r="V175" s="1"/>
      <c r="W175" s="1"/>
    </row>
    <row r="176" spans="1:23" s="2" customFormat="1" ht="20.100000000000001" customHeight="1" x14ac:dyDescent="0.25">
      <c r="A176" s="1"/>
      <c r="B176" s="60"/>
      <c r="C176" s="11"/>
      <c r="D176" s="11"/>
      <c r="E176" s="11"/>
      <c r="F176" s="11"/>
      <c r="G176" s="31"/>
      <c r="H176" s="44"/>
      <c r="I176" s="31"/>
      <c r="J176" s="31"/>
      <c r="K176" s="31"/>
      <c r="L176" s="31"/>
      <c r="M176" s="31"/>
      <c r="N176" s="69"/>
      <c r="O176" s="1"/>
      <c r="P176" s="1"/>
      <c r="Q176" s="5"/>
      <c r="R176" s="1"/>
      <c r="S176" s="1"/>
      <c r="T176" s="1"/>
      <c r="U176" s="1"/>
      <c r="V176" s="1"/>
      <c r="W176" s="1"/>
    </row>
    <row r="177" spans="1:23" s="2" customFormat="1" ht="20.100000000000001" customHeight="1" x14ac:dyDescent="0.25">
      <c r="A177" s="1"/>
      <c r="B177" s="60"/>
      <c r="C177" s="11"/>
      <c r="D177" s="11"/>
      <c r="E177" s="11"/>
      <c r="F177" s="11"/>
      <c r="G177" s="31"/>
      <c r="H177" s="44"/>
      <c r="I177" s="31"/>
      <c r="J177" s="31"/>
      <c r="K177" s="31"/>
      <c r="L177" s="31"/>
      <c r="M177" s="31"/>
      <c r="N177" s="69"/>
      <c r="O177" s="1"/>
      <c r="P177" s="1"/>
      <c r="Q177" s="5"/>
      <c r="R177" s="1"/>
      <c r="S177" s="1"/>
      <c r="T177" s="1"/>
      <c r="U177" s="1"/>
      <c r="V177" s="1"/>
      <c r="W177" s="1"/>
    </row>
    <row r="178" spans="1:23" s="2" customFormat="1" ht="20.100000000000001" customHeight="1" x14ac:dyDescent="0.25">
      <c r="A178" s="1"/>
      <c r="B178" s="60"/>
      <c r="C178" s="11"/>
      <c r="D178" s="11"/>
      <c r="E178" s="11"/>
      <c r="F178" s="11"/>
      <c r="G178" s="31"/>
      <c r="H178" s="44"/>
      <c r="I178" s="31"/>
      <c r="J178" s="31"/>
      <c r="K178" s="31"/>
      <c r="L178" s="31"/>
      <c r="M178" s="31"/>
      <c r="N178" s="69"/>
      <c r="O178" s="1"/>
      <c r="P178" s="1"/>
      <c r="Q178" s="5"/>
      <c r="R178" s="1"/>
      <c r="S178" s="1"/>
      <c r="T178" s="1"/>
      <c r="U178" s="1"/>
      <c r="V178" s="1"/>
      <c r="W178" s="1"/>
    </row>
    <row r="179" spans="1:23" s="2" customFormat="1" ht="20.100000000000001" customHeight="1" x14ac:dyDescent="0.25">
      <c r="A179" s="1"/>
      <c r="B179" s="60"/>
      <c r="C179" s="11"/>
      <c r="D179" s="11"/>
      <c r="E179" s="11"/>
      <c r="F179" s="11"/>
      <c r="G179" s="31"/>
      <c r="H179" s="44"/>
      <c r="I179" s="31"/>
      <c r="J179" s="31"/>
      <c r="K179" s="31"/>
      <c r="L179" s="31"/>
      <c r="M179" s="31"/>
      <c r="N179" s="69"/>
      <c r="O179" s="1"/>
      <c r="P179" s="1"/>
      <c r="Q179" s="5"/>
      <c r="R179" s="1"/>
      <c r="S179" s="1"/>
      <c r="T179" s="1"/>
      <c r="U179" s="1"/>
      <c r="V179" s="1"/>
      <c r="W179" s="1"/>
    </row>
    <row r="180" spans="1:23" s="2" customFormat="1" ht="20.100000000000001" customHeight="1" x14ac:dyDescent="0.25">
      <c r="A180" s="1"/>
      <c r="B180" s="60"/>
      <c r="C180" s="11"/>
      <c r="D180" s="11"/>
      <c r="E180" s="11"/>
      <c r="F180" s="11"/>
      <c r="G180" s="31"/>
      <c r="H180" s="44"/>
      <c r="I180" s="31"/>
      <c r="J180" s="31"/>
      <c r="K180" s="31"/>
      <c r="L180" s="31"/>
      <c r="M180" s="31"/>
      <c r="N180" s="69"/>
      <c r="O180" s="1"/>
      <c r="P180" s="1"/>
      <c r="Q180" s="5"/>
      <c r="R180" s="1"/>
      <c r="S180" s="1"/>
      <c r="T180" s="1"/>
      <c r="U180" s="1"/>
      <c r="V180" s="1"/>
      <c r="W180" s="1"/>
    </row>
    <row r="181" spans="1:23" s="2" customFormat="1" ht="20.100000000000001" customHeight="1" x14ac:dyDescent="0.25">
      <c r="A181" s="1"/>
      <c r="B181" s="60"/>
      <c r="C181" s="11"/>
      <c r="D181" s="11"/>
      <c r="E181" s="11"/>
      <c r="F181" s="11"/>
      <c r="G181" s="31"/>
      <c r="H181" s="44"/>
      <c r="I181" s="31"/>
      <c r="J181" s="31"/>
      <c r="K181" s="31"/>
      <c r="L181" s="31"/>
      <c r="M181" s="31"/>
      <c r="N181" s="69"/>
      <c r="O181" s="1"/>
      <c r="P181" s="1"/>
      <c r="Q181" s="5"/>
      <c r="R181" s="1"/>
      <c r="S181" s="1"/>
      <c r="T181" s="1"/>
      <c r="U181" s="1"/>
      <c r="V181" s="1"/>
      <c r="W181" s="1"/>
    </row>
    <row r="182" spans="1:23" s="2" customFormat="1" ht="20.100000000000001" customHeight="1" x14ac:dyDescent="0.25">
      <c r="A182" s="1"/>
      <c r="B182" s="60"/>
      <c r="C182" s="11"/>
      <c r="D182" s="11"/>
      <c r="E182" s="11"/>
      <c r="F182" s="11"/>
      <c r="G182" s="31"/>
      <c r="H182" s="44"/>
      <c r="I182" s="31"/>
      <c r="J182" s="31"/>
      <c r="K182" s="31"/>
      <c r="L182" s="31"/>
      <c r="M182" s="31"/>
      <c r="N182" s="69"/>
      <c r="O182" s="1"/>
      <c r="P182" s="1"/>
      <c r="Q182" s="5"/>
      <c r="R182" s="1"/>
      <c r="S182" s="1"/>
      <c r="T182" s="1"/>
      <c r="U182" s="1"/>
      <c r="V182" s="1"/>
      <c r="W182" s="1"/>
    </row>
    <row r="183" spans="1:23" s="2" customFormat="1" ht="20.100000000000001" customHeight="1" x14ac:dyDescent="0.25">
      <c r="A183" s="1"/>
      <c r="B183" s="60"/>
      <c r="C183" s="11"/>
      <c r="D183" s="11"/>
      <c r="E183" s="11"/>
      <c r="F183" s="11"/>
      <c r="G183" s="31"/>
      <c r="H183" s="44"/>
      <c r="I183" s="31"/>
      <c r="J183" s="31"/>
      <c r="K183" s="31"/>
      <c r="L183" s="31"/>
      <c r="M183" s="31"/>
      <c r="N183" s="69"/>
      <c r="O183" s="1"/>
      <c r="P183" s="1"/>
      <c r="Q183" s="5"/>
      <c r="R183" s="1"/>
      <c r="S183" s="1"/>
      <c r="T183" s="1"/>
      <c r="U183" s="1"/>
      <c r="V183" s="1"/>
      <c r="W183" s="1"/>
    </row>
    <row r="184" spans="1:23" s="2" customFormat="1" ht="20.100000000000001" customHeight="1" x14ac:dyDescent="0.25">
      <c r="A184" s="1"/>
      <c r="B184" s="60"/>
      <c r="C184" s="11"/>
      <c r="D184" s="11"/>
      <c r="E184" s="11"/>
      <c r="F184" s="11"/>
      <c r="G184" s="31"/>
      <c r="H184" s="44"/>
      <c r="I184" s="31"/>
      <c r="J184" s="31"/>
      <c r="K184" s="31"/>
      <c r="L184" s="31"/>
      <c r="M184" s="31"/>
      <c r="N184" s="69"/>
      <c r="O184" s="6"/>
      <c r="P184" s="6"/>
      <c r="Q184" s="13"/>
      <c r="R184" s="6"/>
      <c r="S184" s="1"/>
      <c r="T184" s="1"/>
      <c r="U184" s="1"/>
      <c r="V184" s="1"/>
      <c r="W184" s="1"/>
    </row>
    <row r="185" spans="1:23" s="2" customFormat="1" ht="20.100000000000001" customHeight="1" x14ac:dyDescent="0.25">
      <c r="A185" s="1"/>
      <c r="B185" s="60"/>
      <c r="C185" s="11"/>
      <c r="D185" s="11"/>
      <c r="E185" s="11"/>
      <c r="F185" s="11"/>
      <c r="G185" s="31"/>
      <c r="H185" s="44"/>
      <c r="I185" s="31"/>
      <c r="J185" s="31"/>
      <c r="K185" s="31"/>
      <c r="L185" s="31"/>
      <c r="M185" s="31"/>
      <c r="N185" s="69"/>
      <c r="O185" s="6"/>
      <c r="P185" s="6"/>
      <c r="Q185" s="13"/>
      <c r="R185" s="6"/>
      <c r="S185" s="6"/>
      <c r="T185" s="6"/>
      <c r="U185" s="1"/>
      <c r="V185" s="1"/>
      <c r="W185" s="1"/>
    </row>
    <row r="186" spans="1:23" s="2" customFormat="1" ht="20.100000000000001" customHeight="1" x14ac:dyDescent="0.25">
      <c r="A186" s="1"/>
      <c r="B186" s="60"/>
      <c r="C186" s="11"/>
      <c r="D186" s="11"/>
      <c r="E186" s="11"/>
      <c r="F186" s="11"/>
      <c r="G186" s="31"/>
      <c r="H186" s="44"/>
      <c r="I186" s="31"/>
      <c r="J186" s="31"/>
      <c r="K186" s="31"/>
      <c r="L186" s="31"/>
      <c r="M186" s="31"/>
      <c r="N186" s="69"/>
      <c r="O186" s="1"/>
      <c r="P186" s="1"/>
      <c r="Q186" s="5"/>
      <c r="R186" s="1"/>
      <c r="S186" s="6"/>
      <c r="T186" s="6"/>
      <c r="U186" s="1"/>
      <c r="V186" s="1"/>
      <c r="W186" s="1"/>
    </row>
    <row r="187" spans="1:23" s="2" customFormat="1" ht="20.100000000000001" customHeight="1" x14ac:dyDescent="0.25">
      <c r="A187" s="1"/>
      <c r="B187" s="60"/>
      <c r="C187" s="11"/>
      <c r="D187" s="11"/>
      <c r="E187" s="11"/>
      <c r="F187" s="11"/>
      <c r="G187" s="31"/>
      <c r="H187" s="44"/>
      <c r="I187" s="31"/>
      <c r="J187" s="31"/>
      <c r="K187" s="31"/>
      <c r="L187" s="31"/>
      <c r="M187" s="31"/>
      <c r="N187" s="69"/>
      <c r="O187" s="1"/>
      <c r="P187" s="1"/>
      <c r="Q187" s="5"/>
      <c r="R187" s="1"/>
      <c r="S187" s="1"/>
      <c r="T187" s="1"/>
      <c r="U187" s="1"/>
      <c r="V187" s="1"/>
      <c r="W187" s="1"/>
    </row>
    <row r="188" spans="1:23" s="2" customFormat="1" ht="20.100000000000001" customHeight="1" x14ac:dyDescent="0.25">
      <c r="A188" s="1"/>
      <c r="B188" s="60"/>
      <c r="C188" s="11"/>
      <c r="D188" s="11"/>
      <c r="E188" s="11"/>
      <c r="F188" s="11"/>
      <c r="G188" s="31"/>
      <c r="H188" s="44"/>
      <c r="I188" s="31"/>
      <c r="J188" s="31"/>
      <c r="K188" s="31"/>
      <c r="L188" s="31"/>
      <c r="M188" s="31"/>
      <c r="N188" s="69"/>
      <c r="O188" s="1"/>
      <c r="P188" s="1"/>
      <c r="Q188" s="5"/>
      <c r="R188" s="1"/>
      <c r="S188" s="1"/>
      <c r="T188" s="1"/>
      <c r="U188" s="1"/>
      <c r="V188" s="1"/>
      <c r="W188" s="1"/>
    </row>
    <row r="189" spans="1:23" s="2" customFormat="1" ht="20.100000000000001" customHeight="1" x14ac:dyDescent="0.25">
      <c r="A189" s="1"/>
      <c r="B189" s="60"/>
      <c r="C189" s="11"/>
      <c r="D189" s="11"/>
      <c r="E189" s="11"/>
      <c r="F189" s="11"/>
      <c r="G189" s="31"/>
      <c r="H189" s="44"/>
      <c r="I189" s="31"/>
      <c r="J189" s="31"/>
      <c r="K189" s="31"/>
      <c r="L189" s="31"/>
      <c r="M189" s="31"/>
      <c r="N189" s="69"/>
      <c r="O189" s="1"/>
      <c r="P189" s="1"/>
      <c r="Q189" s="5"/>
      <c r="R189" s="1"/>
      <c r="S189" s="1"/>
      <c r="T189" s="1"/>
      <c r="U189" s="1"/>
      <c r="V189" s="1"/>
      <c r="W189" s="1"/>
    </row>
    <row r="190" spans="1:23" s="2" customFormat="1" ht="20.100000000000001" customHeight="1" x14ac:dyDescent="0.25">
      <c r="A190" s="1"/>
      <c r="B190" s="60"/>
      <c r="C190" s="11"/>
      <c r="D190" s="11"/>
      <c r="E190" s="11"/>
      <c r="F190" s="11"/>
      <c r="G190" s="31"/>
      <c r="H190" s="44"/>
      <c r="I190" s="31"/>
      <c r="J190" s="31"/>
      <c r="K190" s="31"/>
      <c r="L190" s="31"/>
      <c r="M190" s="31"/>
      <c r="N190" s="69"/>
      <c r="O190" s="1"/>
      <c r="P190" s="1"/>
      <c r="Q190" s="5"/>
      <c r="R190" s="1"/>
      <c r="S190" s="1"/>
      <c r="T190" s="1"/>
      <c r="U190" s="1"/>
      <c r="V190" s="1"/>
      <c r="W190" s="1"/>
    </row>
    <row r="191" spans="1:23" s="2" customFormat="1" ht="20.100000000000001" customHeight="1" x14ac:dyDescent="0.25">
      <c r="A191" s="1"/>
      <c r="B191" s="60"/>
      <c r="C191" s="11"/>
      <c r="D191" s="11"/>
      <c r="E191" s="11"/>
      <c r="F191" s="11"/>
      <c r="G191" s="31"/>
      <c r="H191" s="44"/>
      <c r="I191" s="31"/>
      <c r="J191" s="31"/>
      <c r="K191" s="31"/>
      <c r="L191" s="31"/>
      <c r="M191" s="31"/>
      <c r="N191" s="69"/>
      <c r="O191" s="1"/>
      <c r="P191" s="1"/>
      <c r="Q191" s="5"/>
      <c r="R191" s="1"/>
      <c r="S191" s="1"/>
      <c r="T191" s="1"/>
      <c r="U191" s="1"/>
      <c r="V191" s="1"/>
      <c r="W191" s="1"/>
    </row>
    <row r="192" spans="1:23" s="2" customFormat="1" ht="20.100000000000001" customHeight="1" x14ac:dyDescent="0.25">
      <c r="A192" s="1"/>
      <c r="B192" s="60"/>
      <c r="C192" s="11"/>
      <c r="D192" s="11"/>
      <c r="E192" s="11"/>
      <c r="F192" s="11"/>
      <c r="G192" s="31"/>
      <c r="H192" s="44"/>
      <c r="I192" s="31"/>
      <c r="J192" s="31"/>
      <c r="K192" s="31"/>
      <c r="L192" s="31"/>
      <c r="M192" s="31"/>
      <c r="N192" s="69"/>
      <c r="O192" s="1"/>
      <c r="P192" s="1"/>
      <c r="Q192" s="5"/>
      <c r="R192" s="1"/>
      <c r="S192" s="1"/>
      <c r="T192" s="1"/>
      <c r="U192" s="1"/>
      <c r="V192" s="1"/>
      <c r="W192" s="1"/>
    </row>
    <row r="193" spans="1:23" s="2" customFormat="1" ht="20.100000000000001" customHeight="1" x14ac:dyDescent="0.25">
      <c r="A193" s="1"/>
      <c r="B193" s="60"/>
      <c r="C193" s="11"/>
      <c r="D193" s="11"/>
      <c r="E193" s="11"/>
      <c r="F193" s="11"/>
      <c r="G193" s="31"/>
      <c r="H193" s="44"/>
      <c r="I193" s="31"/>
      <c r="J193" s="31"/>
      <c r="K193" s="31"/>
      <c r="L193" s="31"/>
      <c r="M193" s="31"/>
      <c r="N193" s="69"/>
      <c r="O193" s="1"/>
      <c r="P193" s="1"/>
      <c r="Q193" s="5"/>
      <c r="R193" s="1"/>
      <c r="S193" s="1"/>
      <c r="T193" s="1"/>
      <c r="U193" s="1"/>
      <c r="V193" s="1"/>
      <c r="W193" s="1"/>
    </row>
    <row r="194" spans="1:23" ht="20.100000000000001" customHeight="1" x14ac:dyDescent="0.25">
      <c r="G194" s="31"/>
      <c r="H194" s="44"/>
      <c r="I194" s="31"/>
      <c r="J194" s="31"/>
      <c r="K194" s="31"/>
      <c r="L194" s="31"/>
      <c r="M194" s="31"/>
    </row>
    <row r="195" spans="1:23" ht="20.100000000000001" customHeight="1" x14ac:dyDescent="0.25">
      <c r="G195" s="31"/>
      <c r="H195" s="44"/>
      <c r="I195" s="31"/>
      <c r="J195" s="31"/>
      <c r="K195" s="31"/>
      <c r="L195" s="31"/>
      <c r="M195" s="31"/>
    </row>
    <row r="196" spans="1:23" ht="20.100000000000001" customHeight="1" x14ac:dyDescent="0.25">
      <c r="G196" s="31"/>
      <c r="H196" s="44"/>
      <c r="I196" s="31"/>
      <c r="J196" s="31"/>
      <c r="K196" s="31"/>
      <c r="L196" s="31"/>
      <c r="M196" s="31"/>
    </row>
    <row r="197" spans="1:23" ht="20.100000000000001" customHeight="1" x14ac:dyDescent="0.25">
      <c r="G197" s="31"/>
      <c r="H197" s="44"/>
      <c r="I197" s="31"/>
      <c r="J197" s="31"/>
      <c r="K197" s="31"/>
      <c r="L197" s="31"/>
      <c r="M197" s="31"/>
    </row>
    <row r="198" spans="1:23" ht="20.100000000000001" customHeight="1" x14ac:dyDescent="0.25">
      <c r="G198" s="31"/>
      <c r="H198" s="44"/>
      <c r="I198" s="31"/>
      <c r="J198" s="31"/>
      <c r="K198" s="31"/>
      <c r="L198" s="31"/>
      <c r="M198" s="31"/>
    </row>
    <row r="199" spans="1:23" ht="20.100000000000001" customHeight="1" x14ac:dyDescent="0.25">
      <c r="G199" s="31"/>
      <c r="H199" s="44"/>
      <c r="I199" s="31"/>
      <c r="J199" s="31"/>
      <c r="K199" s="31"/>
      <c r="L199" s="31"/>
      <c r="M199" s="31"/>
    </row>
    <row r="200" spans="1:23" ht="20.100000000000001" customHeight="1" x14ac:dyDescent="0.25">
      <c r="G200" s="31"/>
      <c r="H200" s="44"/>
      <c r="I200" s="31"/>
      <c r="J200" s="31"/>
      <c r="K200" s="31"/>
      <c r="L200" s="31"/>
      <c r="M200" s="31"/>
    </row>
    <row r="201" spans="1:23" ht="20.100000000000001" customHeight="1" x14ac:dyDescent="0.25">
      <c r="G201" s="31"/>
      <c r="H201" s="44"/>
      <c r="I201" s="31"/>
      <c r="J201" s="31"/>
      <c r="K201" s="31"/>
      <c r="L201" s="31"/>
      <c r="M201" s="31"/>
    </row>
    <row r="202" spans="1:23" ht="20.100000000000001" customHeight="1" x14ac:dyDescent="0.25">
      <c r="G202" s="31"/>
      <c r="H202" s="44"/>
      <c r="I202" s="31"/>
      <c r="J202" s="31"/>
      <c r="K202" s="31"/>
      <c r="L202" s="31"/>
      <c r="M202" s="31"/>
    </row>
    <row r="203" spans="1:23" ht="20.100000000000001" customHeight="1" x14ac:dyDescent="0.25">
      <c r="G203" s="31"/>
      <c r="H203" s="44"/>
      <c r="I203" s="31"/>
      <c r="J203" s="31"/>
      <c r="K203" s="31"/>
      <c r="L203" s="31"/>
      <c r="M203" s="31"/>
    </row>
    <row r="204" spans="1:23" ht="20.100000000000001" customHeight="1" x14ac:dyDescent="0.25">
      <c r="G204" s="31"/>
      <c r="H204" s="44"/>
      <c r="I204" s="31"/>
      <c r="J204" s="31"/>
      <c r="K204" s="31"/>
      <c r="L204" s="31"/>
      <c r="M204" s="31"/>
    </row>
    <row r="205" spans="1:23" ht="20.100000000000001" customHeight="1" x14ac:dyDescent="0.25">
      <c r="G205" s="31"/>
      <c r="H205" s="44"/>
      <c r="I205" s="31"/>
      <c r="J205" s="31"/>
      <c r="K205" s="31"/>
      <c r="L205" s="31"/>
      <c r="M205" s="31"/>
    </row>
    <row r="206" spans="1:23" s="6" customFormat="1" ht="20.100000000000001" customHeight="1" x14ac:dyDescent="0.25">
      <c r="A206" s="1"/>
      <c r="B206" s="60"/>
      <c r="C206" s="11"/>
      <c r="D206" s="11"/>
      <c r="E206" s="11"/>
      <c r="F206" s="11"/>
      <c r="G206" s="31"/>
      <c r="H206" s="44"/>
      <c r="I206" s="31"/>
      <c r="J206" s="31"/>
      <c r="K206" s="31"/>
      <c r="L206" s="31"/>
      <c r="M206" s="31"/>
      <c r="N206" s="69"/>
      <c r="O206" s="1"/>
      <c r="P206" s="1"/>
      <c r="Q206" s="5"/>
      <c r="R206" s="1"/>
      <c r="S206" s="1"/>
      <c r="T206" s="1"/>
    </row>
    <row r="207" spans="1:23" s="6" customFormat="1" ht="20.100000000000001" customHeight="1" x14ac:dyDescent="0.25">
      <c r="A207" s="1"/>
      <c r="B207" s="60"/>
      <c r="C207" s="11"/>
      <c r="D207" s="11"/>
      <c r="E207" s="11"/>
      <c r="F207" s="11"/>
      <c r="G207" s="31"/>
      <c r="H207" s="44"/>
      <c r="I207" s="31"/>
      <c r="J207" s="31"/>
      <c r="K207" s="31"/>
      <c r="L207" s="31"/>
      <c r="M207" s="31"/>
      <c r="N207" s="69"/>
      <c r="O207" s="1"/>
      <c r="P207" s="1"/>
      <c r="Q207" s="5"/>
      <c r="R207" s="1"/>
      <c r="S207" s="1"/>
      <c r="T207" s="1"/>
    </row>
    <row r="208" spans="1:23" ht="20.100000000000001" customHeight="1" x14ac:dyDescent="0.25">
      <c r="G208" s="31"/>
      <c r="H208" s="44"/>
      <c r="I208" s="31"/>
      <c r="J208" s="31"/>
      <c r="K208" s="31"/>
      <c r="L208" s="31"/>
      <c r="M208" s="31"/>
    </row>
    <row r="209" spans="1:23" ht="20.100000000000001" customHeight="1" x14ac:dyDescent="0.25">
      <c r="G209" s="31"/>
      <c r="H209" s="44"/>
      <c r="I209" s="31"/>
      <c r="J209" s="31"/>
      <c r="K209" s="31"/>
      <c r="L209" s="31"/>
      <c r="M209" s="31"/>
    </row>
    <row r="210" spans="1:23" s="4" customFormat="1" ht="20.100000000000001" customHeight="1" x14ac:dyDescent="0.25">
      <c r="A210" s="1"/>
      <c r="B210" s="60"/>
      <c r="C210" s="11"/>
      <c r="D210" s="11"/>
      <c r="E210" s="11"/>
      <c r="F210" s="11"/>
      <c r="G210" s="31"/>
      <c r="H210" s="44"/>
      <c r="I210" s="31"/>
      <c r="J210" s="31"/>
      <c r="K210" s="31"/>
      <c r="L210" s="31"/>
      <c r="M210" s="31"/>
      <c r="N210" s="69"/>
      <c r="O210" s="1"/>
      <c r="P210" s="1"/>
      <c r="Q210" s="5"/>
      <c r="R210" s="1"/>
      <c r="S210" s="1"/>
      <c r="T210" s="1"/>
      <c r="U210" s="1"/>
      <c r="V210" s="1"/>
      <c r="W210" s="1"/>
    </row>
    <row r="211" spans="1:23" s="4" customFormat="1" ht="20.100000000000001" customHeight="1" x14ac:dyDescent="0.25">
      <c r="A211" s="1"/>
      <c r="B211" s="60"/>
      <c r="C211" s="11"/>
      <c r="D211" s="11"/>
      <c r="E211" s="11"/>
      <c r="F211" s="11"/>
      <c r="G211" s="31"/>
      <c r="H211" s="44"/>
      <c r="I211" s="31"/>
      <c r="J211" s="31"/>
      <c r="K211" s="31"/>
      <c r="L211" s="31"/>
      <c r="M211" s="31"/>
      <c r="N211" s="69"/>
      <c r="O211" s="1"/>
      <c r="P211" s="1"/>
      <c r="Q211" s="5"/>
      <c r="R211" s="1"/>
      <c r="S211" s="1"/>
      <c r="T211" s="1"/>
      <c r="U211" s="1"/>
      <c r="V211" s="1"/>
      <c r="W211" s="1"/>
    </row>
    <row r="212" spans="1:23" s="4" customFormat="1" ht="20.100000000000001" customHeight="1" x14ac:dyDescent="0.25">
      <c r="A212" s="1"/>
      <c r="B212" s="60"/>
      <c r="C212" s="11"/>
      <c r="D212" s="11"/>
      <c r="E212" s="11"/>
      <c r="F212" s="11"/>
      <c r="G212" s="31"/>
      <c r="H212" s="44"/>
      <c r="I212" s="31"/>
      <c r="J212" s="31"/>
      <c r="K212" s="31"/>
      <c r="L212" s="31"/>
      <c r="M212" s="31"/>
      <c r="N212" s="69"/>
      <c r="O212" s="1"/>
      <c r="P212" s="1"/>
      <c r="Q212" s="5"/>
      <c r="R212" s="1"/>
      <c r="S212" s="1"/>
      <c r="T212" s="1"/>
      <c r="U212" s="1"/>
      <c r="V212" s="1"/>
      <c r="W212" s="1"/>
    </row>
    <row r="213" spans="1:23" s="4" customFormat="1" ht="20.100000000000001" customHeight="1" x14ac:dyDescent="0.25">
      <c r="A213" s="1"/>
      <c r="B213" s="60"/>
      <c r="C213" s="11"/>
      <c r="D213" s="11"/>
      <c r="E213" s="11"/>
      <c r="F213" s="11"/>
      <c r="G213" s="31"/>
      <c r="H213" s="44"/>
      <c r="I213" s="31"/>
      <c r="J213" s="31"/>
      <c r="K213" s="31"/>
      <c r="L213" s="31"/>
      <c r="M213" s="31"/>
      <c r="N213" s="69"/>
      <c r="O213" s="1"/>
      <c r="P213" s="1"/>
      <c r="Q213" s="5"/>
      <c r="R213" s="1"/>
      <c r="S213" s="1"/>
      <c r="T213" s="1"/>
      <c r="U213" s="1"/>
      <c r="V213" s="1"/>
      <c r="W213" s="1"/>
    </row>
    <row r="214" spans="1:23" s="4" customFormat="1" ht="20.100000000000001" customHeight="1" x14ac:dyDescent="0.25">
      <c r="A214" s="1"/>
      <c r="B214" s="60"/>
      <c r="C214" s="11"/>
      <c r="D214" s="11"/>
      <c r="E214" s="11"/>
      <c r="F214" s="11"/>
      <c r="G214" s="31"/>
      <c r="H214" s="44"/>
      <c r="I214" s="31"/>
      <c r="J214" s="31"/>
      <c r="K214" s="31"/>
      <c r="L214" s="31"/>
      <c r="M214" s="31"/>
      <c r="N214" s="69"/>
      <c r="O214" s="1"/>
      <c r="P214" s="1"/>
      <c r="Q214" s="5"/>
      <c r="R214" s="1"/>
      <c r="S214" s="1"/>
      <c r="T214" s="1"/>
      <c r="U214" s="1"/>
      <c r="V214" s="1"/>
      <c r="W214" s="1"/>
    </row>
    <row r="215" spans="1:23" s="4" customFormat="1" ht="20.100000000000001" customHeight="1" x14ac:dyDescent="0.25">
      <c r="A215" s="1"/>
      <c r="B215" s="60"/>
      <c r="C215" s="11"/>
      <c r="D215" s="11"/>
      <c r="E215" s="11"/>
      <c r="F215" s="11"/>
      <c r="G215" s="31"/>
      <c r="H215" s="44"/>
      <c r="I215" s="31"/>
      <c r="J215" s="31"/>
      <c r="K215" s="31"/>
      <c r="L215" s="31"/>
      <c r="M215" s="31"/>
      <c r="N215" s="69"/>
      <c r="O215" s="1"/>
      <c r="P215" s="1"/>
      <c r="Q215" s="5"/>
      <c r="R215" s="1"/>
      <c r="S215" s="1"/>
      <c r="T215" s="1"/>
      <c r="U215" s="1"/>
      <c r="V215" s="1"/>
      <c r="W215" s="1"/>
    </row>
    <row r="216" spans="1:23" s="4" customFormat="1" ht="20.100000000000001" customHeight="1" x14ac:dyDescent="0.25">
      <c r="A216" s="1"/>
      <c r="B216" s="60"/>
      <c r="C216" s="11"/>
      <c r="D216" s="11"/>
      <c r="E216" s="11"/>
      <c r="F216" s="11"/>
      <c r="G216" s="31"/>
      <c r="H216" s="44"/>
      <c r="I216" s="31"/>
      <c r="J216" s="31"/>
      <c r="K216" s="31"/>
      <c r="L216" s="31"/>
      <c r="M216" s="31"/>
      <c r="N216" s="69"/>
      <c r="O216" s="1"/>
      <c r="P216" s="1"/>
      <c r="Q216" s="5"/>
      <c r="R216" s="1"/>
      <c r="S216" s="1"/>
      <c r="T216" s="1"/>
      <c r="U216" s="1"/>
      <c r="V216" s="1"/>
      <c r="W216" s="1"/>
    </row>
    <row r="217" spans="1:23" s="4" customFormat="1" ht="20.100000000000001" customHeight="1" x14ac:dyDescent="0.25">
      <c r="A217" s="1"/>
      <c r="B217" s="60"/>
      <c r="C217" s="11"/>
      <c r="D217" s="11"/>
      <c r="E217" s="11"/>
      <c r="F217" s="11"/>
      <c r="G217" s="31"/>
      <c r="H217" s="44"/>
      <c r="I217" s="31"/>
      <c r="J217" s="31"/>
      <c r="K217" s="31"/>
      <c r="L217" s="31"/>
      <c r="M217" s="31"/>
      <c r="N217" s="69"/>
      <c r="O217" s="1"/>
      <c r="P217" s="1"/>
      <c r="Q217" s="5"/>
      <c r="R217" s="1"/>
      <c r="S217" s="1"/>
      <c r="T217" s="1"/>
      <c r="U217" s="1"/>
      <c r="V217" s="1"/>
      <c r="W217" s="1"/>
    </row>
    <row r="218" spans="1:23" s="4" customFormat="1" ht="20.100000000000001" customHeight="1" x14ac:dyDescent="0.25">
      <c r="A218" s="1"/>
      <c r="B218" s="60"/>
      <c r="C218" s="11"/>
      <c r="D218" s="11"/>
      <c r="E218" s="11"/>
      <c r="F218" s="11"/>
      <c r="G218" s="31"/>
      <c r="H218" s="44"/>
      <c r="I218" s="31"/>
      <c r="J218" s="31"/>
      <c r="K218" s="31"/>
      <c r="L218" s="31"/>
      <c r="M218" s="31"/>
      <c r="N218" s="69"/>
      <c r="O218" s="1"/>
      <c r="P218" s="1"/>
      <c r="Q218" s="5"/>
      <c r="R218" s="1"/>
      <c r="S218" s="1"/>
      <c r="T218" s="1"/>
      <c r="U218" s="1"/>
      <c r="V218" s="1"/>
      <c r="W218" s="1"/>
    </row>
    <row r="219" spans="1:23" s="4" customFormat="1" ht="20.100000000000001" customHeight="1" x14ac:dyDescent="0.25">
      <c r="A219" s="1"/>
      <c r="B219" s="60"/>
      <c r="C219" s="11"/>
      <c r="D219" s="11"/>
      <c r="E219" s="11"/>
      <c r="F219" s="11"/>
      <c r="G219" s="31"/>
      <c r="H219" s="44"/>
      <c r="I219" s="31"/>
      <c r="J219" s="31"/>
      <c r="K219" s="31"/>
      <c r="L219" s="31"/>
      <c r="M219" s="31"/>
      <c r="N219" s="69"/>
      <c r="O219" s="1"/>
      <c r="P219" s="1"/>
      <c r="Q219" s="5"/>
      <c r="R219" s="1"/>
      <c r="S219" s="1"/>
      <c r="T219" s="1"/>
      <c r="U219" s="1"/>
      <c r="V219" s="1"/>
      <c r="W219" s="1"/>
    </row>
    <row r="220" spans="1:23" s="4" customFormat="1" ht="20.100000000000001" customHeight="1" x14ac:dyDescent="0.25">
      <c r="A220" s="1"/>
      <c r="B220" s="60"/>
      <c r="C220" s="11"/>
      <c r="D220" s="11"/>
      <c r="E220" s="11"/>
      <c r="F220" s="11"/>
      <c r="G220" s="31"/>
      <c r="H220" s="44"/>
      <c r="I220" s="31"/>
      <c r="J220" s="31"/>
      <c r="K220" s="31"/>
      <c r="L220" s="31"/>
      <c r="M220" s="31"/>
      <c r="N220" s="69"/>
      <c r="O220" s="1"/>
      <c r="P220" s="1"/>
      <c r="Q220" s="5"/>
      <c r="R220" s="1"/>
      <c r="S220" s="1"/>
      <c r="T220" s="1"/>
      <c r="U220" s="1"/>
      <c r="V220" s="1"/>
      <c r="W220" s="1"/>
    </row>
    <row r="221" spans="1:23" s="4" customFormat="1" ht="20.100000000000001" customHeight="1" x14ac:dyDescent="0.25">
      <c r="A221" s="1"/>
      <c r="B221" s="60"/>
      <c r="C221" s="11"/>
      <c r="D221" s="11"/>
      <c r="E221" s="11"/>
      <c r="F221" s="11"/>
      <c r="G221" s="31"/>
      <c r="H221" s="44"/>
      <c r="I221" s="31"/>
      <c r="J221" s="31"/>
      <c r="K221" s="31"/>
      <c r="L221" s="31"/>
      <c r="M221" s="31"/>
      <c r="N221" s="69"/>
      <c r="O221" s="1"/>
      <c r="P221" s="1"/>
      <c r="Q221" s="5"/>
      <c r="R221" s="1"/>
      <c r="S221" s="1"/>
      <c r="T221" s="1"/>
      <c r="U221" s="1"/>
      <c r="V221" s="1"/>
      <c r="W221" s="1"/>
    </row>
    <row r="222" spans="1:23" s="4" customFormat="1" ht="20.100000000000001" customHeight="1" x14ac:dyDescent="0.25">
      <c r="A222" s="1"/>
      <c r="B222" s="60"/>
      <c r="C222" s="11"/>
      <c r="D222" s="11"/>
      <c r="E222" s="11"/>
      <c r="F222" s="11"/>
      <c r="G222" s="31"/>
      <c r="H222" s="44"/>
      <c r="I222" s="31"/>
      <c r="J222" s="31"/>
      <c r="K222" s="31"/>
      <c r="L222" s="31"/>
      <c r="M222" s="31"/>
      <c r="N222" s="69"/>
      <c r="O222" s="1"/>
      <c r="P222" s="1"/>
      <c r="Q222" s="5"/>
      <c r="R222" s="1"/>
      <c r="S222" s="1"/>
      <c r="T222" s="1"/>
      <c r="U222" s="1"/>
      <c r="V222" s="1"/>
      <c r="W222" s="1"/>
    </row>
    <row r="223" spans="1:23" s="4" customFormat="1" ht="20.100000000000001" customHeight="1" x14ac:dyDescent="0.25">
      <c r="A223" s="1"/>
      <c r="B223" s="60"/>
      <c r="C223" s="11"/>
      <c r="D223" s="11"/>
      <c r="E223" s="11"/>
      <c r="F223" s="11"/>
      <c r="G223" s="31"/>
      <c r="H223" s="44"/>
      <c r="I223" s="31"/>
      <c r="J223" s="31"/>
      <c r="K223" s="31"/>
      <c r="L223" s="31"/>
      <c r="M223" s="31"/>
      <c r="N223" s="69"/>
      <c r="O223" s="1"/>
      <c r="P223" s="1"/>
      <c r="Q223" s="5"/>
      <c r="R223" s="1"/>
      <c r="S223" s="1"/>
      <c r="T223" s="1"/>
      <c r="U223" s="1"/>
      <c r="V223" s="1"/>
      <c r="W223" s="1"/>
    </row>
    <row r="224" spans="1:23" s="4" customFormat="1" ht="20.100000000000001" customHeight="1" x14ac:dyDescent="0.25">
      <c r="A224" s="1"/>
      <c r="B224" s="60"/>
      <c r="C224" s="11"/>
      <c r="D224" s="11"/>
      <c r="E224" s="11"/>
      <c r="F224" s="11"/>
      <c r="G224" s="31"/>
      <c r="H224" s="44"/>
      <c r="I224" s="31"/>
      <c r="J224" s="31"/>
      <c r="K224" s="31"/>
      <c r="L224" s="31"/>
      <c r="M224" s="31"/>
      <c r="N224" s="69"/>
      <c r="O224" s="1"/>
      <c r="P224" s="1"/>
      <c r="Q224" s="5"/>
      <c r="R224" s="1"/>
      <c r="S224" s="1"/>
      <c r="T224" s="1"/>
      <c r="U224" s="1"/>
      <c r="V224" s="1"/>
      <c r="W224" s="1"/>
    </row>
    <row r="225" spans="1:23" s="4" customFormat="1" ht="20.100000000000001" customHeight="1" x14ac:dyDescent="0.25">
      <c r="A225" s="1"/>
      <c r="B225" s="60"/>
      <c r="C225" s="11"/>
      <c r="D225" s="11"/>
      <c r="E225" s="11"/>
      <c r="F225" s="11"/>
      <c r="G225" s="31"/>
      <c r="H225" s="44"/>
      <c r="I225" s="31"/>
      <c r="J225" s="31"/>
      <c r="K225" s="31"/>
      <c r="L225" s="31"/>
      <c r="M225" s="31"/>
      <c r="N225" s="69"/>
      <c r="O225" s="1"/>
      <c r="P225" s="1"/>
      <c r="Q225" s="5"/>
      <c r="R225" s="1"/>
      <c r="S225" s="1"/>
      <c r="T225" s="1"/>
      <c r="U225" s="1"/>
      <c r="V225" s="1"/>
      <c r="W225" s="1"/>
    </row>
    <row r="226" spans="1:23" s="4" customFormat="1" ht="20.100000000000001" customHeight="1" x14ac:dyDescent="0.25">
      <c r="A226" s="1"/>
      <c r="B226" s="60"/>
      <c r="C226" s="11"/>
      <c r="D226" s="11"/>
      <c r="E226" s="11"/>
      <c r="F226" s="11"/>
      <c r="G226" s="31"/>
      <c r="H226" s="44"/>
      <c r="I226" s="31"/>
      <c r="J226" s="31"/>
      <c r="K226" s="31"/>
      <c r="L226" s="31"/>
      <c r="M226" s="31"/>
      <c r="N226" s="69"/>
      <c r="O226" s="1"/>
      <c r="P226" s="1"/>
      <c r="Q226" s="5"/>
      <c r="R226" s="1"/>
      <c r="S226" s="1"/>
      <c r="T226" s="1"/>
      <c r="U226" s="1"/>
      <c r="V226" s="1"/>
      <c r="W226" s="1"/>
    </row>
    <row r="227" spans="1:23" s="4" customFormat="1" ht="20.100000000000001" customHeight="1" x14ac:dyDescent="0.25">
      <c r="A227" s="1"/>
      <c r="B227" s="60"/>
      <c r="C227" s="11"/>
      <c r="D227" s="11"/>
      <c r="E227" s="11"/>
      <c r="F227" s="11"/>
      <c r="G227" s="31"/>
      <c r="H227" s="44"/>
      <c r="I227" s="31"/>
      <c r="J227" s="31"/>
      <c r="K227" s="31"/>
      <c r="L227" s="31"/>
      <c r="M227" s="31"/>
      <c r="N227" s="69"/>
      <c r="O227" s="1"/>
      <c r="P227" s="1"/>
      <c r="Q227" s="5"/>
      <c r="R227" s="1"/>
      <c r="S227" s="1"/>
      <c r="T227" s="1"/>
      <c r="U227" s="1"/>
      <c r="V227" s="1"/>
      <c r="W227" s="1"/>
    </row>
    <row r="228" spans="1:23" s="4" customFormat="1" ht="20.100000000000001" customHeight="1" x14ac:dyDescent="0.25">
      <c r="A228" s="1"/>
      <c r="B228" s="60"/>
      <c r="C228" s="11"/>
      <c r="D228" s="11"/>
      <c r="E228" s="11"/>
      <c r="F228" s="11"/>
      <c r="G228" s="31"/>
      <c r="H228" s="44"/>
      <c r="I228" s="31"/>
      <c r="J228" s="31"/>
      <c r="K228" s="31"/>
      <c r="L228" s="31"/>
      <c r="M228" s="31"/>
      <c r="N228" s="69"/>
      <c r="O228" s="1"/>
      <c r="P228" s="1"/>
      <c r="Q228" s="5"/>
      <c r="R228" s="1"/>
      <c r="S228" s="1"/>
      <c r="T228" s="1"/>
      <c r="U228" s="1"/>
      <c r="V228" s="1"/>
      <c r="W228" s="1"/>
    </row>
    <row r="229" spans="1:23" s="4" customFormat="1" ht="20.100000000000001" customHeight="1" x14ac:dyDescent="0.25">
      <c r="A229" s="1"/>
      <c r="B229" s="60"/>
      <c r="C229" s="11"/>
      <c r="D229" s="11"/>
      <c r="E229" s="11"/>
      <c r="F229" s="11"/>
      <c r="G229" s="31"/>
      <c r="H229" s="44"/>
      <c r="I229" s="31"/>
      <c r="J229" s="31"/>
      <c r="K229" s="31"/>
      <c r="L229" s="31"/>
      <c r="M229" s="31"/>
      <c r="N229" s="69"/>
      <c r="O229" s="1"/>
      <c r="P229" s="1"/>
      <c r="Q229" s="5"/>
      <c r="R229" s="1"/>
      <c r="S229" s="1"/>
      <c r="T229" s="1"/>
      <c r="U229" s="1"/>
      <c r="V229" s="1"/>
      <c r="W229" s="1"/>
    </row>
    <row r="230" spans="1:23" s="4" customFormat="1" ht="20.100000000000001" customHeight="1" x14ac:dyDescent="0.25">
      <c r="A230" s="1"/>
      <c r="B230" s="60"/>
      <c r="C230" s="11"/>
      <c r="D230" s="11"/>
      <c r="E230" s="11"/>
      <c r="F230" s="11"/>
      <c r="G230" s="31"/>
      <c r="H230" s="44"/>
      <c r="I230" s="31"/>
      <c r="J230" s="31"/>
      <c r="K230" s="31"/>
      <c r="L230" s="31"/>
      <c r="M230" s="31"/>
      <c r="N230" s="69"/>
      <c r="O230" s="1"/>
      <c r="P230" s="1"/>
      <c r="Q230" s="5"/>
      <c r="R230" s="1"/>
      <c r="S230" s="1"/>
      <c r="T230" s="1"/>
      <c r="U230" s="1"/>
      <c r="V230" s="1"/>
      <c r="W230" s="1"/>
    </row>
    <row r="231" spans="1:23" s="4" customFormat="1" ht="20.100000000000001" customHeight="1" x14ac:dyDescent="0.25">
      <c r="A231" s="1"/>
      <c r="B231" s="60"/>
      <c r="C231" s="11"/>
      <c r="D231" s="11"/>
      <c r="E231" s="11"/>
      <c r="F231" s="11"/>
      <c r="G231" s="31"/>
      <c r="H231" s="44"/>
      <c r="I231" s="31"/>
      <c r="J231" s="31"/>
      <c r="K231" s="31"/>
      <c r="L231" s="31"/>
      <c r="M231" s="31"/>
      <c r="N231" s="69"/>
      <c r="O231" s="1"/>
      <c r="P231" s="1"/>
      <c r="Q231" s="5"/>
      <c r="R231" s="1"/>
      <c r="S231" s="1"/>
      <c r="T231" s="1"/>
      <c r="U231" s="1"/>
      <c r="V231" s="1"/>
      <c r="W231" s="1"/>
    </row>
    <row r="232" spans="1:23" s="4" customFormat="1" ht="20.100000000000001" customHeight="1" x14ac:dyDescent="0.25">
      <c r="A232" s="1"/>
      <c r="B232" s="60"/>
      <c r="C232" s="11"/>
      <c r="D232" s="11"/>
      <c r="E232" s="11"/>
      <c r="F232" s="11"/>
      <c r="G232" s="31"/>
      <c r="H232" s="44"/>
      <c r="I232" s="31"/>
      <c r="J232" s="31"/>
      <c r="K232" s="31"/>
      <c r="L232" s="31"/>
      <c r="M232" s="31"/>
      <c r="N232" s="69"/>
      <c r="O232" s="1"/>
      <c r="P232" s="1"/>
      <c r="Q232" s="5"/>
      <c r="R232" s="1"/>
      <c r="S232" s="1"/>
      <c r="T232" s="1"/>
      <c r="U232" s="1"/>
      <c r="V232" s="1"/>
      <c r="W232" s="1"/>
    </row>
    <row r="233" spans="1:23" s="4" customFormat="1" ht="20.100000000000001" customHeight="1" x14ac:dyDescent="0.25">
      <c r="A233" s="1"/>
      <c r="B233" s="60"/>
      <c r="C233" s="11"/>
      <c r="D233" s="11"/>
      <c r="E233" s="11"/>
      <c r="F233" s="11"/>
      <c r="G233" s="31"/>
      <c r="H233" s="44"/>
      <c r="I233" s="31"/>
      <c r="J233" s="31"/>
      <c r="K233" s="31"/>
      <c r="L233" s="31"/>
      <c r="M233" s="31"/>
      <c r="N233" s="69"/>
      <c r="O233" s="1"/>
      <c r="P233" s="1"/>
      <c r="Q233" s="5"/>
      <c r="R233" s="1"/>
      <c r="S233" s="1"/>
      <c r="T233" s="1"/>
      <c r="U233" s="1"/>
      <c r="V233" s="1"/>
      <c r="W233" s="1"/>
    </row>
    <row r="234" spans="1:23" s="4" customFormat="1" ht="20.100000000000001" customHeight="1" x14ac:dyDescent="0.25">
      <c r="A234" s="1"/>
      <c r="B234" s="60"/>
      <c r="C234" s="11"/>
      <c r="D234" s="11"/>
      <c r="E234" s="11"/>
      <c r="F234" s="11"/>
      <c r="G234" s="31"/>
      <c r="H234" s="44"/>
      <c r="I234" s="31"/>
      <c r="J234" s="31"/>
      <c r="K234" s="31"/>
      <c r="L234" s="31"/>
      <c r="M234" s="31"/>
      <c r="N234" s="69"/>
      <c r="O234" s="1"/>
      <c r="P234" s="1"/>
      <c r="Q234" s="5"/>
      <c r="R234" s="1"/>
      <c r="S234" s="1"/>
      <c r="T234" s="1"/>
      <c r="U234" s="1"/>
      <c r="V234" s="1"/>
      <c r="W234" s="1"/>
    </row>
    <row r="235" spans="1:23" s="4" customFormat="1" ht="20.100000000000001" customHeight="1" x14ac:dyDescent="0.25">
      <c r="A235" s="1"/>
      <c r="B235" s="60"/>
      <c r="C235" s="11"/>
      <c r="D235" s="11"/>
      <c r="E235" s="11"/>
      <c r="F235" s="11"/>
      <c r="G235" s="31"/>
      <c r="H235" s="44"/>
      <c r="I235" s="31"/>
      <c r="J235" s="31"/>
      <c r="K235" s="31"/>
      <c r="L235" s="31"/>
      <c r="M235" s="31"/>
      <c r="N235" s="69"/>
      <c r="O235" s="1"/>
      <c r="P235" s="1"/>
      <c r="Q235" s="5"/>
      <c r="R235" s="1"/>
      <c r="S235" s="1"/>
      <c r="T235" s="1"/>
      <c r="U235" s="1"/>
      <c r="V235" s="1"/>
      <c r="W235" s="1"/>
    </row>
    <row r="236" spans="1:23" s="4" customFormat="1" ht="20.100000000000001" customHeight="1" x14ac:dyDescent="0.25">
      <c r="A236" s="1"/>
      <c r="B236" s="60"/>
      <c r="C236" s="11"/>
      <c r="D236" s="11"/>
      <c r="E236" s="11"/>
      <c r="F236" s="11"/>
      <c r="G236" s="31"/>
      <c r="H236" s="44"/>
      <c r="I236" s="31"/>
      <c r="J236" s="31"/>
      <c r="K236" s="31"/>
      <c r="L236" s="31"/>
      <c r="M236" s="31"/>
      <c r="N236" s="69"/>
      <c r="O236" s="1"/>
      <c r="P236" s="1"/>
      <c r="Q236" s="5"/>
      <c r="R236" s="1"/>
      <c r="S236" s="1"/>
      <c r="T236" s="1"/>
      <c r="U236" s="1"/>
      <c r="V236" s="1"/>
      <c r="W236" s="1"/>
    </row>
    <row r="237" spans="1:23" s="4" customFormat="1" ht="20.100000000000001" customHeight="1" x14ac:dyDescent="0.25">
      <c r="A237" s="1"/>
      <c r="B237" s="60"/>
      <c r="C237" s="11"/>
      <c r="D237" s="11"/>
      <c r="E237" s="11"/>
      <c r="F237" s="11"/>
      <c r="G237" s="31"/>
      <c r="H237" s="44"/>
      <c r="I237" s="31"/>
      <c r="J237" s="31"/>
      <c r="K237" s="31"/>
      <c r="L237" s="31"/>
      <c r="M237" s="31"/>
      <c r="N237" s="69"/>
      <c r="O237" s="1"/>
      <c r="P237" s="1"/>
      <c r="Q237" s="5"/>
      <c r="R237" s="1"/>
      <c r="S237" s="1"/>
      <c r="T237" s="1"/>
      <c r="U237" s="1"/>
      <c r="V237" s="1"/>
      <c r="W237" s="1"/>
    </row>
    <row r="238" spans="1:23" s="4" customFormat="1" ht="20.100000000000001" customHeight="1" x14ac:dyDescent="0.25">
      <c r="A238" s="1"/>
      <c r="B238" s="60"/>
      <c r="C238" s="11"/>
      <c r="D238" s="11"/>
      <c r="E238" s="11"/>
      <c r="F238" s="11"/>
      <c r="G238" s="48"/>
      <c r="H238" s="59"/>
      <c r="I238" s="48"/>
      <c r="J238" s="48"/>
      <c r="K238" s="48"/>
      <c r="L238" s="48"/>
      <c r="M238" s="48"/>
      <c r="N238" s="69"/>
      <c r="O238" s="1"/>
      <c r="P238" s="1"/>
      <c r="Q238" s="5"/>
      <c r="R238" s="1"/>
      <c r="S238" s="1"/>
      <c r="T238" s="1"/>
      <c r="U238" s="1"/>
      <c r="V238" s="1"/>
      <c r="W238" s="1"/>
    </row>
    <row r="239" spans="1:23" s="4" customFormat="1" ht="20.100000000000001" customHeight="1" x14ac:dyDescent="0.25">
      <c r="A239" s="1"/>
      <c r="B239" s="60"/>
      <c r="C239" s="11"/>
      <c r="D239" s="11"/>
      <c r="E239" s="11"/>
      <c r="F239" s="11"/>
      <c r="G239" s="48"/>
      <c r="H239" s="59"/>
      <c r="I239" s="48"/>
      <c r="J239" s="48"/>
      <c r="K239" s="48"/>
      <c r="L239" s="48"/>
      <c r="M239" s="48"/>
      <c r="N239" s="69"/>
      <c r="O239" s="1"/>
      <c r="P239" s="1"/>
      <c r="Q239" s="5"/>
      <c r="R239" s="1"/>
      <c r="S239" s="1"/>
      <c r="T239" s="1"/>
      <c r="U239" s="1"/>
      <c r="V239" s="1"/>
      <c r="W239" s="1"/>
    </row>
    <row r="240" spans="1:23" s="4" customFormat="1" ht="20.100000000000001" customHeight="1" x14ac:dyDescent="0.25">
      <c r="A240" s="1"/>
      <c r="B240" s="60"/>
      <c r="C240" s="11"/>
      <c r="D240" s="11"/>
      <c r="E240" s="11"/>
      <c r="F240" s="11"/>
      <c r="G240" s="48"/>
      <c r="H240" s="59"/>
      <c r="I240" s="48"/>
      <c r="J240" s="48"/>
      <c r="K240" s="48"/>
      <c r="L240" s="48"/>
      <c r="M240" s="48"/>
      <c r="N240" s="69"/>
      <c r="O240" s="1"/>
      <c r="P240" s="1"/>
      <c r="Q240" s="5"/>
      <c r="R240" s="1"/>
      <c r="S240" s="1"/>
      <c r="T240" s="1"/>
      <c r="U240" s="1"/>
      <c r="V240" s="1"/>
      <c r="W240" s="1"/>
    </row>
    <row r="241" spans="1:23" s="4" customFormat="1" ht="20.100000000000001" customHeight="1" x14ac:dyDescent="0.25">
      <c r="A241" s="1"/>
      <c r="B241" s="60"/>
      <c r="C241" s="11"/>
      <c r="D241" s="11"/>
      <c r="E241" s="11"/>
      <c r="F241" s="11"/>
      <c r="G241" s="48"/>
      <c r="H241" s="59"/>
      <c r="I241" s="48"/>
      <c r="J241" s="48"/>
      <c r="K241" s="48"/>
      <c r="L241" s="48"/>
      <c r="M241" s="48"/>
      <c r="N241" s="69"/>
      <c r="O241" s="1"/>
      <c r="P241" s="1"/>
      <c r="Q241" s="5"/>
      <c r="R241" s="1"/>
      <c r="S241" s="1"/>
      <c r="T241" s="1"/>
      <c r="U241" s="1"/>
      <c r="V241" s="1"/>
      <c r="W241" s="1"/>
    </row>
    <row r="242" spans="1:23" s="4" customFormat="1" ht="20.100000000000001" customHeight="1" x14ac:dyDescent="0.25">
      <c r="A242" s="1"/>
      <c r="B242" s="60"/>
      <c r="C242" s="11"/>
      <c r="D242" s="11"/>
      <c r="E242" s="11"/>
      <c r="F242" s="11"/>
      <c r="G242" s="48"/>
      <c r="H242" s="59"/>
      <c r="I242" s="48"/>
      <c r="J242" s="48"/>
      <c r="K242" s="48"/>
      <c r="L242" s="48"/>
      <c r="M242" s="48"/>
      <c r="N242" s="69"/>
      <c r="O242" s="1"/>
      <c r="P242" s="1"/>
      <c r="Q242" s="5"/>
      <c r="R242" s="1"/>
      <c r="S242" s="1"/>
      <c r="T242" s="1"/>
      <c r="U242" s="1"/>
      <c r="V242" s="1"/>
      <c r="W242" s="1"/>
    </row>
    <row r="243" spans="1:23" s="4" customFormat="1" ht="20.100000000000001" customHeight="1" x14ac:dyDescent="0.25">
      <c r="A243" s="1"/>
      <c r="B243" s="60"/>
      <c r="C243" s="11"/>
      <c r="D243" s="11"/>
      <c r="E243" s="11"/>
      <c r="F243" s="11"/>
      <c r="G243" s="48"/>
      <c r="H243" s="59"/>
      <c r="I243" s="48"/>
      <c r="J243" s="48"/>
      <c r="K243" s="48"/>
      <c r="L243" s="48"/>
      <c r="M243" s="48"/>
      <c r="N243" s="69"/>
      <c r="O243" s="1"/>
      <c r="P243" s="1"/>
      <c r="Q243" s="5"/>
      <c r="R243" s="1"/>
      <c r="S243" s="1"/>
      <c r="T243" s="1"/>
      <c r="U243" s="1"/>
      <c r="V243" s="1"/>
      <c r="W243" s="1"/>
    </row>
    <row r="244" spans="1:23" s="4" customFormat="1" ht="20.100000000000001" customHeight="1" x14ac:dyDescent="0.25">
      <c r="A244" s="1"/>
      <c r="B244" s="60"/>
      <c r="C244" s="11"/>
      <c r="D244" s="11"/>
      <c r="E244" s="11"/>
      <c r="F244" s="11"/>
      <c r="G244" s="48"/>
      <c r="H244" s="59"/>
      <c r="I244" s="48"/>
      <c r="J244" s="48"/>
      <c r="K244" s="48"/>
      <c r="L244" s="48"/>
      <c r="M244" s="48"/>
      <c r="N244" s="69"/>
      <c r="O244" s="1"/>
      <c r="P244" s="1"/>
      <c r="Q244" s="5"/>
      <c r="R244" s="1"/>
      <c r="S244" s="1"/>
      <c r="T244" s="1"/>
      <c r="U244" s="1"/>
      <c r="V244" s="1"/>
      <c r="W244" s="1"/>
    </row>
    <row r="245" spans="1:23" s="4" customFormat="1" ht="20.100000000000001" customHeight="1" x14ac:dyDescent="0.25">
      <c r="A245" s="1"/>
      <c r="B245" s="60"/>
      <c r="C245" s="11"/>
      <c r="D245" s="11"/>
      <c r="E245" s="11"/>
      <c r="F245" s="11"/>
      <c r="G245" s="48"/>
      <c r="H245" s="59"/>
      <c r="I245" s="48"/>
      <c r="J245" s="48"/>
      <c r="K245" s="48"/>
      <c r="L245" s="48"/>
      <c r="M245" s="48"/>
      <c r="N245" s="69"/>
      <c r="O245" s="1"/>
      <c r="P245" s="1"/>
      <c r="Q245" s="5"/>
      <c r="R245" s="1"/>
      <c r="S245" s="1"/>
      <c r="T245" s="1"/>
      <c r="U245" s="1"/>
      <c r="V245" s="1"/>
      <c r="W245" s="1"/>
    </row>
    <row r="246" spans="1:23" s="4" customFormat="1" ht="20.100000000000001" customHeight="1" x14ac:dyDescent="0.25">
      <c r="A246" s="1"/>
      <c r="B246" s="60"/>
      <c r="C246" s="11"/>
      <c r="D246" s="11"/>
      <c r="E246" s="11"/>
      <c r="F246" s="11"/>
      <c r="G246" s="48"/>
      <c r="H246" s="59"/>
      <c r="I246" s="48"/>
      <c r="J246" s="48"/>
      <c r="K246" s="48"/>
      <c r="L246" s="48"/>
      <c r="M246" s="48"/>
      <c r="N246" s="69"/>
      <c r="O246" s="1"/>
      <c r="P246" s="1"/>
      <c r="Q246" s="5"/>
      <c r="R246" s="1"/>
      <c r="S246" s="1"/>
      <c r="T246" s="1"/>
      <c r="U246" s="1"/>
      <c r="V246" s="1"/>
      <c r="W246" s="1"/>
    </row>
    <row r="247" spans="1:23" s="4" customFormat="1" ht="20.100000000000001" customHeight="1" x14ac:dyDescent="0.25">
      <c r="A247" s="1"/>
      <c r="B247" s="60"/>
      <c r="C247" s="11"/>
      <c r="D247" s="11"/>
      <c r="E247" s="11"/>
      <c r="F247" s="11"/>
      <c r="G247" s="48"/>
      <c r="H247" s="59"/>
      <c r="I247" s="48"/>
      <c r="J247" s="48"/>
      <c r="K247" s="48"/>
      <c r="L247" s="48"/>
      <c r="M247" s="48"/>
      <c r="N247" s="69"/>
      <c r="O247" s="1"/>
      <c r="P247" s="1"/>
      <c r="Q247" s="5"/>
      <c r="R247" s="1"/>
      <c r="S247" s="1"/>
      <c r="T247" s="1"/>
      <c r="U247" s="1"/>
      <c r="V247" s="1"/>
      <c r="W247" s="1"/>
    </row>
    <row r="248" spans="1:23" s="4" customFormat="1" ht="20.100000000000001" customHeight="1" x14ac:dyDescent="0.25">
      <c r="A248" s="1"/>
      <c r="B248" s="60"/>
      <c r="C248" s="11"/>
      <c r="D248" s="11"/>
      <c r="E248" s="11"/>
      <c r="F248" s="11"/>
      <c r="G248" s="48"/>
      <c r="H248" s="59"/>
      <c r="I248" s="48"/>
      <c r="J248" s="48"/>
      <c r="K248" s="48"/>
      <c r="L248" s="48"/>
      <c r="M248" s="48"/>
      <c r="N248" s="69"/>
      <c r="O248" s="1"/>
      <c r="P248" s="1"/>
      <c r="Q248" s="5"/>
      <c r="R248" s="1"/>
      <c r="S248" s="1"/>
      <c r="T248" s="1"/>
      <c r="U248" s="1"/>
      <c r="V248" s="1"/>
      <c r="W248" s="1"/>
    </row>
    <row r="249" spans="1:23" s="4" customFormat="1" ht="20.100000000000001" customHeight="1" x14ac:dyDescent="0.25">
      <c r="A249" s="1"/>
      <c r="B249" s="60"/>
      <c r="C249" s="11"/>
      <c r="D249" s="11"/>
      <c r="E249" s="11"/>
      <c r="F249" s="11"/>
      <c r="G249" s="48"/>
      <c r="H249" s="59"/>
      <c r="I249" s="48"/>
      <c r="J249" s="48"/>
      <c r="K249" s="48"/>
      <c r="L249" s="48"/>
      <c r="M249" s="48"/>
      <c r="N249" s="69"/>
      <c r="O249" s="1"/>
      <c r="P249" s="1"/>
      <c r="Q249" s="5"/>
      <c r="R249" s="1"/>
      <c r="S249" s="1"/>
      <c r="T249" s="1"/>
      <c r="U249" s="1"/>
      <c r="V249" s="1"/>
      <c r="W249" s="1"/>
    </row>
    <row r="250" spans="1:23" s="4" customFormat="1" ht="20.100000000000001" customHeight="1" x14ac:dyDescent="0.25">
      <c r="A250" s="1"/>
      <c r="B250" s="60"/>
      <c r="C250" s="11"/>
      <c r="D250" s="11"/>
      <c r="E250" s="11"/>
      <c r="F250" s="11"/>
      <c r="G250" s="48"/>
      <c r="H250" s="59"/>
      <c r="I250" s="48"/>
      <c r="J250" s="48"/>
      <c r="K250" s="48"/>
      <c r="L250" s="48"/>
      <c r="M250" s="48"/>
      <c r="N250" s="69"/>
      <c r="O250" s="1"/>
      <c r="P250" s="1"/>
      <c r="Q250" s="5"/>
      <c r="R250" s="1"/>
      <c r="S250" s="1"/>
      <c r="T250" s="1"/>
      <c r="U250" s="1"/>
      <c r="V250" s="1"/>
      <c r="W250" s="1"/>
    </row>
    <row r="251" spans="1:23" s="4" customFormat="1" ht="20.100000000000001" customHeight="1" x14ac:dyDescent="0.25">
      <c r="A251" s="1"/>
      <c r="B251" s="60"/>
      <c r="C251" s="11"/>
      <c r="D251" s="11"/>
      <c r="E251" s="11"/>
      <c r="F251" s="11"/>
      <c r="G251" s="48"/>
      <c r="H251" s="59"/>
      <c r="I251" s="48"/>
      <c r="J251" s="48"/>
      <c r="K251" s="48"/>
      <c r="L251" s="48"/>
      <c r="M251" s="48"/>
      <c r="N251" s="69"/>
      <c r="O251" s="1"/>
      <c r="P251" s="1"/>
      <c r="Q251" s="5"/>
      <c r="R251" s="1"/>
      <c r="S251" s="1"/>
      <c r="T251" s="1"/>
      <c r="U251" s="1"/>
      <c r="V251" s="1"/>
      <c r="W251" s="1"/>
    </row>
    <row r="252" spans="1:23" s="4" customFormat="1" ht="20.100000000000001" customHeight="1" x14ac:dyDescent="0.25">
      <c r="A252" s="1"/>
      <c r="B252" s="60"/>
      <c r="C252" s="11"/>
      <c r="D252" s="11"/>
      <c r="E252" s="11"/>
      <c r="F252" s="11"/>
      <c r="G252" s="48"/>
      <c r="H252" s="59"/>
      <c r="I252" s="48"/>
      <c r="J252" s="48"/>
      <c r="K252" s="48"/>
      <c r="L252" s="48"/>
      <c r="M252" s="48"/>
      <c r="N252" s="69"/>
      <c r="O252" s="1"/>
      <c r="P252" s="1"/>
      <c r="Q252" s="5"/>
      <c r="R252" s="1"/>
      <c r="S252" s="1"/>
      <c r="T252" s="1"/>
      <c r="U252" s="1"/>
      <c r="V252" s="1"/>
      <c r="W252" s="1"/>
    </row>
    <row r="253" spans="1:23" s="4" customFormat="1" ht="20.100000000000001" customHeight="1" x14ac:dyDescent="0.25">
      <c r="A253" s="1"/>
      <c r="B253" s="60"/>
      <c r="C253" s="11"/>
      <c r="D253" s="11"/>
      <c r="E253" s="11"/>
      <c r="F253" s="11"/>
      <c r="G253" s="48"/>
      <c r="H253" s="59"/>
      <c r="I253" s="48"/>
      <c r="J253" s="48"/>
      <c r="K253" s="48"/>
      <c r="L253" s="48"/>
      <c r="M253" s="48"/>
      <c r="N253" s="69"/>
      <c r="O253" s="1"/>
      <c r="P253" s="1"/>
      <c r="Q253" s="5"/>
      <c r="R253" s="1"/>
      <c r="S253" s="1"/>
      <c r="T253" s="1"/>
      <c r="U253" s="1"/>
      <c r="V253" s="1"/>
      <c r="W253" s="1"/>
    </row>
    <row r="254" spans="1:23" s="4" customFormat="1" ht="20.100000000000001" customHeight="1" x14ac:dyDescent="0.25">
      <c r="A254" s="1"/>
      <c r="B254" s="60"/>
      <c r="C254" s="11"/>
      <c r="D254" s="11"/>
      <c r="E254" s="11"/>
      <c r="F254" s="11"/>
      <c r="G254" s="48"/>
      <c r="H254" s="59"/>
      <c r="I254" s="48"/>
      <c r="J254" s="48"/>
      <c r="K254" s="48"/>
      <c r="L254" s="48"/>
      <c r="M254" s="48"/>
      <c r="N254" s="69"/>
      <c r="O254" s="1"/>
      <c r="P254" s="1"/>
      <c r="Q254" s="5"/>
      <c r="R254" s="1"/>
      <c r="S254" s="1"/>
      <c r="T254" s="1"/>
      <c r="U254" s="1"/>
      <c r="V254" s="1"/>
      <c r="W254" s="1"/>
    </row>
    <row r="255" spans="1:23" s="4" customFormat="1" ht="20.100000000000001" customHeight="1" x14ac:dyDescent="0.25">
      <c r="A255" s="1"/>
      <c r="B255" s="60"/>
      <c r="C255" s="11"/>
      <c r="D255" s="11"/>
      <c r="E255" s="11"/>
      <c r="F255" s="11"/>
      <c r="G255" s="48"/>
      <c r="H255" s="59"/>
      <c r="I255" s="48"/>
      <c r="J255" s="48"/>
      <c r="K255" s="48"/>
      <c r="L255" s="48"/>
      <c r="M255" s="48"/>
      <c r="N255" s="69"/>
      <c r="O255" s="1"/>
      <c r="P255" s="1"/>
      <c r="Q255" s="5"/>
      <c r="R255" s="1"/>
      <c r="S255" s="1"/>
      <c r="T255" s="1"/>
      <c r="U255" s="1"/>
      <c r="V255" s="1"/>
      <c r="W255" s="1"/>
    </row>
    <row r="256" spans="1:23" s="4" customFormat="1" ht="20.100000000000001" customHeight="1" x14ac:dyDescent="0.25">
      <c r="A256" s="1"/>
      <c r="B256" s="60"/>
      <c r="C256" s="11"/>
      <c r="D256" s="11"/>
      <c r="E256" s="11"/>
      <c r="F256" s="11"/>
      <c r="G256" s="48"/>
      <c r="H256" s="59"/>
      <c r="I256" s="48"/>
      <c r="J256" s="48"/>
      <c r="K256" s="48"/>
      <c r="L256" s="48"/>
      <c r="M256" s="48"/>
      <c r="N256" s="69"/>
      <c r="O256" s="1"/>
      <c r="P256" s="1"/>
      <c r="Q256" s="5"/>
      <c r="R256" s="1"/>
      <c r="S256" s="1"/>
      <c r="T256" s="1"/>
      <c r="U256" s="1"/>
      <c r="V256" s="1"/>
      <c r="W256" s="1"/>
    </row>
    <row r="257" spans="1:23" s="4" customFormat="1" ht="20.100000000000001" customHeight="1" x14ac:dyDescent="0.25">
      <c r="A257" s="1"/>
      <c r="B257" s="60"/>
      <c r="C257" s="11"/>
      <c r="D257" s="11"/>
      <c r="E257" s="11"/>
      <c r="F257" s="11"/>
      <c r="G257" s="48"/>
      <c r="H257" s="59"/>
      <c r="I257" s="48"/>
      <c r="J257" s="48"/>
      <c r="K257" s="48"/>
      <c r="L257" s="48"/>
      <c r="M257" s="48"/>
      <c r="N257" s="69"/>
      <c r="O257" s="1"/>
      <c r="P257" s="1"/>
      <c r="Q257" s="5"/>
      <c r="R257" s="1"/>
      <c r="S257" s="1"/>
      <c r="T257" s="1"/>
      <c r="U257" s="1"/>
      <c r="V257" s="1"/>
      <c r="W257" s="1"/>
    </row>
    <row r="258" spans="1:23" s="4" customFormat="1" ht="20.100000000000001" customHeight="1" x14ac:dyDescent="0.25">
      <c r="A258" s="1"/>
      <c r="B258" s="60"/>
      <c r="C258" s="11"/>
      <c r="D258" s="11"/>
      <c r="E258" s="11"/>
      <c r="F258" s="11"/>
      <c r="G258" s="48"/>
      <c r="H258" s="59"/>
      <c r="I258" s="48"/>
      <c r="J258" s="48"/>
      <c r="K258" s="48"/>
      <c r="L258" s="48"/>
      <c r="M258" s="48"/>
      <c r="N258" s="69"/>
      <c r="O258" s="1"/>
      <c r="P258" s="1"/>
      <c r="Q258" s="5"/>
      <c r="R258" s="1"/>
      <c r="S258" s="1"/>
      <c r="T258" s="1"/>
      <c r="U258" s="1"/>
      <c r="V258" s="1"/>
      <c r="W258" s="1"/>
    </row>
    <row r="259" spans="1:23" s="4" customFormat="1" ht="20.100000000000001" customHeight="1" x14ac:dyDescent="0.25">
      <c r="A259" s="1"/>
      <c r="B259" s="60"/>
      <c r="C259" s="11"/>
      <c r="D259" s="11"/>
      <c r="E259" s="11"/>
      <c r="F259" s="11"/>
      <c r="G259" s="48"/>
      <c r="H259" s="59"/>
      <c r="I259" s="48"/>
      <c r="J259" s="48"/>
      <c r="K259" s="48"/>
      <c r="L259" s="48"/>
      <c r="M259" s="48"/>
      <c r="N259" s="69"/>
      <c r="O259" s="1"/>
      <c r="P259" s="1"/>
      <c r="Q259" s="5"/>
      <c r="R259" s="1"/>
      <c r="S259" s="1"/>
      <c r="T259" s="1"/>
      <c r="U259" s="1"/>
      <c r="V259" s="1"/>
      <c r="W259" s="1"/>
    </row>
    <row r="260" spans="1:23" s="4" customFormat="1" ht="20.100000000000001" customHeight="1" x14ac:dyDescent="0.25">
      <c r="A260" s="1"/>
      <c r="B260" s="60"/>
      <c r="C260" s="11"/>
      <c r="D260" s="11"/>
      <c r="E260" s="11"/>
      <c r="F260" s="11"/>
      <c r="G260" s="48"/>
      <c r="H260" s="59"/>
      <c r="I260" s="48"/>
      <c r="J260" s="48"/>
      <c r="K260" s="48"/>
      <c r="L260" s="48"/>
      <c r="M260" s="48"/>
      <c r="N260" s="69"/>
      <c r="O260" s="1"/>
      <c r="P260" s="1"/>
      <c r="Q260" s="5"/>
      <c r="R260" s="1"/>
      <c r="S260" s="1"/>
      <c r="T260" s="1"/>
      <c r="U260" s="1"/>
      <c r="V260" s="1"/>
      <c r="W260" s="1"/>
    </row>
    <row r="261" spans="1:23" s="4" customFormat="1" ht="20.100000000000001" customHeight="1" x14ac:dyDescent="0.25">
      <c r="A261" s="1"/>
      <c r="B261" s="60"/>
      <c r="C261" s="11"/>
      <c r="D261" s="11"/>
      <c r="E261" s="11"/>
      <c r="F261" s="11"/>
      <c r="G261" s="48"/>
      <c r="H261" s="59"/>
      <c r="I261" s="48"/>
      <c r="J261" s="48"/>
      <c r="K261" s="48"/>
      <c r="L261" s="48"/>
      <c r="M261" s="48"/>
      <c r="N261" s="69"/>
      <c r="O261" s="1"/>
      <c r="P261" s="1"/>
      <c r="Q261" s="5"/>
      <c r="R261" s="1"/>
      <c r="S261" s="1"/>
      <c r="T261" s="1"/>
      <c r="U261" s="1"/>
      <c r="V261" s="1"/>
      <c r="W261" s="1"/>
    </row>
    <row r="262" spans="1:23" s="4" customFormat="1" ht="20.100000000000001" customHeight="1" x14ac:dyDescent="0.25">
      <c r="A262" s="1"/>
      <c r="B262" s="60"/>
      <c r="C262" s="11"/>
      <c r="D262" s="11"/>
      <c r="E262" s="11"/>
      <c r="F262" s="11"/>
      <c r="G262" s="48"/>
      <c r="H262" s="59"/>
      <c r="I262" s="48"/>
      <c r="J262" s="48"/>
      <c r="K262" s="48"/>
      <c r="L262" s="48"/>
      <c r="M262" s="48"/>
      <c r="N262" s="69"/>
      <c r="O262" s="1"/>
      <c r="P262" s="1"/>
      <c r="Q262" s="5"/>
      <c r="R262" s="1"/>
      <c r="S262" s="1"/>
      <c r="T262" s="1"/>
      <c r="U262" s="1"/>
      <c r="V262" s="1"/>
      <c r="W262" s="1"/>
    </row>
    <row r="263" spans="1:23" s="4" customFormat="1" ht="20.100000000000001" customHeight="1" x14ac:dyDescent="0.25">
      <c r="A263" s="1"/>
      <c r="B263" s="60"/>
      <c r="C263" s="11"/>
      <c r="D263" s="11"/>
      <c r="E263" s="11"/>
      <c r="F263" s="11"/>
      <c r="G263" s="48"/>
      <c r="H263" s="59"/>
      <c r="I263" s="48"/>
      <c r="J263" s="48"/>
      <c r="K263" s="48"/>
      <c r="L263" s="48"/>
      <c r="M263" s="48"/>
      <c r="N263" s="69"/>
      <c r="O263" s="1"/>
      <c r="P263" s="1"/>
      <c r="Q263" s="5"/>
      <c r="R263" s="1"/>
      <c r="S263" s="1"/>
      <c r="T263" s="1"/>
      <c r="U263" s="1"/>
      <c r="V263" s="1"/>
      <c r="W263" s="1"/>
    </row>
    <row r="264" spans="1:23" s="4" customFormat="1" ht="20.100000000000001" customHeight="1" x14ac:dyDescent="0.25">
      <c r="A264" s="1"/>
      <c r="B264" s="60"/>
      <c r="C264" s="11"/>
      <c r="D264" s="11"/>
      <c r="E264" s="11"/>
      <c r="F264" s="11"/>
      <c r="G264" s="48"/>
      <c r="H264" s="59"/>
      <c r="I264" s="48"/>
      <c r="J264" s="48"/>
      <c r="K264" s="48"/>
      <c r="L264" s="48"/>
      <c r="M264" s="48"/>
      <c r="N264" s="69"/>
      <c r="O264" s="1"/>
      <c r="P264" s="1"/>
      <c r="Q264" s="5"/>
      <c r="R264" s="1"/>
      <c r="S264" s="1"/>
      <c r="T264" s="1"/>
      <c r="U264" s="1"/>
      <c r="V264" s="1"/>
      <c r="W264" s="1"/>
    </row>
    <row r="265" spans="1:23" s="4" customFormat="1" ht="20.100000000000001" customHeight="1" x14ac:dyDescent="0.25">
      <c r="A265" s="1"/>
      <c r="B265" s="60"/>
      <c r="C265" s="11"/>
      <c r="D265" s="11"/>
      <c r="E265" s="11"/>
      <c r="F265" s="11"/>
      <c r="G265" s="48"/>
      <c r="H265" s="59"/>
      <c r="I265" s="48"/>
      <c r="J265" s="48"/>
      <c r="K265" s="48"/>
      <c r="L265" s="48"/>
      <c r="M265" s="48"/>
      <c r="N265" s="69"/>
      <c r="O265" s="1"/>
      <c r="P265" s="1"/>
      <c r="Q265" s="5"/>
      <c r="R265" s="1"/>
      <c r="S265" s="1"/>
      <c r="T265" s="1"/>
      <c r="U265" s="1"/>
      <c r="V265" s="1"/>
      <c r="W265" s="1"/>
    </row>
    <row r="266" spans="1:23" s="4" customFormat="1" ht="20.100000000000001" customHeight="1" x14ac:dyDescent="0.25">
      <c r="A266" s="1"/>
      <c r="B266" s="60"/>
      <c r="C266" s="11"/>
      <c r="D266" s="11"/>
      <c r="E266" s="11"/>
      <c r="F266" s="11"/>
      <c r="G266" s="48"/>
      <c r="H266" s="59"/>
      <c r="I266" s="48"/>
      <c r="J266" s="48"/>
      <c r="K266" s="48"/>
      <c r="L266" s="48"/>
      <c r="M266" s="48"/>
      <c r="N266" s="69"/>
      <c r="O266" s="1"/>
      <c r="P266" s="1"/>
      <c r="Q266" s="5"/>
      <c r="R266" s="1"/>
      <c r="S266" s="1"/>
      <c r="T266" s="1"/>
      <c r="U266" s="1"/>
      <c r="V266" s="1"/>
      <c r="W266" s="1"/>
    </row>
    <row r="267" spans="1:23" s="4" customFormat="1" ht="20.100000000000001" customHeight="1" x14ac:dyDescent="0.25">
      <c r="A267" s="1"/>
      <c r="B267" s="60"/>
      <c r="C267" s="11"/>
      <c r="D267" s="11"/>
      <c r="E267" s="11"/>
      <c r="F267" s="11"/>
      <c r="G267" s="48"/>
      <c r="H267" s="59"/>
      <c r="I267" s="48"/>
      <c r="J267" s="48"/>
      <c r="K267" s="48"/>
      <c r="L267" s="48"/>
      <c r="M267" s="48"/>
      <c r="N267" s="69"/>
      <c r="O267" s="1"/>
      <c r="P267" s="1"/>
      <c r="Q267" s="5"/>
      <c r="R267" s="1"/>
      <c r="S267" s="1"/>
      <c r="T267" s="1"/>
      <c r="U267" s="1"/>
      <c r="V267" s="1"/>
      <c r="W267" s="1"/>
    </row>
    <row r="268" spans="1:23" s="4" customFormat="1" ht="20.100000000000001" customHeight="1" x14ac:dyDescent="0.25">
      <c r="A268" s="1"/>
      <c r="B268" s="60"/>
      <c r="C268" s="11"/>
      <c r="D268" s="11"/>
      <c r="E268" s="11"/>
      <c r="F268" s="11"/>
      <c r="G268" s="48"/>
      <c r="H268" s="59"/>
      <c r="I268" s="48"/>
      <c r="J268" s="48"/>
      <c r="K268" s="48"/>
      <c r="L268" s="48"/>
      <c r="M268" s="48"/>
      <c r="N268" s="69"/>
      <c r="O268" s="1"/>
      <c r="P268" s="1"/>
      <c r="Q268" s="5"/>
      <c r="R268" s="1"/>
      <c r="S268" s="1"/>
      <c r="T268" s="1"/>
      <c r="U268" s="1"/>
      <c r="V268" s="1"/>
      <c r="W268" s="1"/>
    </row>
    <row r="269" spans="1:23" s="4" customFormat="1" ht="20.100000000000001" customHeight="1" x14ac:dyDescent="0.25">
      <c r="A269" s="1"/>
      <c r="B269" s="60"/>
      <c r="C269" s="11"/>
      <c r="D269" s="11"/>
      <c r="E269" s="11"/>
      <c r="F269" s="11"/>
      <c r="G269" s="48"/>
      <c r="H269" s="59"/>
      <c r="I269" s="48"/>
      <c r="J269" s="48"/>
      <c r="K269" s="48"/>
      <c r="L269" s="48"/>
      <c r="M269" s="48"/>
      <c r="N269" s="69"/>
      <c r="O269" s="1"/>
      <c r="P269" s="1"/>
      <c r="Q269" s="5"/>
      <c r="R269" s="1"/>
      <c r="S269" s="1"/>
      <c r="T269" s="1"/>
      <c r="U269" s="1"/>
      <c r="V269" s="1"/>
      <c r="W269" s="1"/>
    </row>
    <row r="270" spans="1:23" s="4" customFormat="1" ht="20.100000000000001" customHeight="1" x14ac:dyDescent="0.25">
      <c r="A270" s="1"/>
      <c r="B270" s="60"/>
      <c r="C270" s="11"/>
      <c r="D270" s="11"/>
      <c r="E270" s="11"/>
      <c r="F270" s="11"/>
      <c r="G270" s="48"/>
      <c r="H270" s="59"/>
      <c r="I270" s="48"/>
      <c r="J270" s="48"/>
      <c r="K270" s="48"/>
      <c r="L270" s="48"/>
      <c r="M270" s="48"/>
      <c r="N270" s="69"/>
      <c r="O270" s="1"/>
      <c r="P270" s="1"/>
      <c r="Q270" s="5"/>
      <c r="R270" s="1"/>
      <c r="S270" s="1"/>
      <c r="T270" s="1"/>
      <c r="U270" s="1"/>
      <c r="V270" s="1"/>
      <c r="W270" s="1"/>
    </row>
    <row r="271" spans="1:23" s="4" customFormat="1" ht="20.100000000000001" customHeight="1" x14ac:dyDescent="0.25">
      <c r="A271" s="1"/>
      <c r="B271" s="60"/>
      <c r="C271" s="11"/>
      <c r="D271" s="11"/>
      <c r="E271" s="11"/>
      <c r="F271" s="11"/>
      <c r="G271" s="48"/>
      <c r="H271" s="59"/>
      <c r="I271" s="48"/>
      <c r="J271" s="48"/>
      <c r="K271" s="48"/>
      <c r="L271" s="48"/>
      <c r="M271" s="48"/>
      <c r="N271" s="69"/>
      <c r="O271" s="1"/>
      <c r="P271" s="1"/>
      <c r="Q271" s="5"/>
      <c r="R271" s="1"/>
      <c r="S271" s="1"/>
      <c r="T271" s="1"/>
      <c r="U271" s="1"/>
      <c r="V271" s="1"/>
      <c r="W271" s="1"/>
    </row>
    <row r="272" spans="1:23" s="4" customFormat="1" ht="20.100000000000001" customHeight="1" x14ac:dyDescent="0.25">
      <c r="A272" s="1"/>
      <c r="B272" s="60"/>
      <c r="C272" s="11"/>
      <c r="D272" s="11"/>
      <c r="E272" s="11"/>
      <c r="F272" s="11"/>
      <c r="G272" s="48"/>
      <c r="H272" s="59"/>
      <c r="I272" s="48"/>
      <c r="J272" s="48"/>
      <c r="K272" s="48"/>
      <c r="L272" s="48"/>
      <c r="M272" s="48"/>
      <c r="N272" s="69"/>
      <c r="O272" s="1"/>
      <c r="P272" s="1"/>
      <c r="Q272" s="5"/>
      <c r="R272" s="1"/>
      <c r="S272" s="1"/>
      <c r="T272" s="1"/>
      <c r="U272" s="1"/>
      <c r="V272" s="1"/>
      <c r="W272" s="1"/>
    </row>
    <row r="273" spans="1:23" s="4" customFormat="1" ht="20.100000000000001" customHeight="1" x14ac:dyDescent="0.25">
      <c r="A273" s="1"/>
      <c r="B273" s="60"/>
      <c r="C273" s="11"/>
      <c r="D273" s="11"/>
      <c r="E273" s="11"/>
      <c r="F273" s="11"/>
      <c r="G273" s="48"/>
      <c r="H273" s="59"/>
      <c r="I273" s="48"/>
      <c r="J273" s="48"/>
      <c r="K273" s="48"/>
      <c r="L273" s="48"/>
      <c r="M273" s="48"/>
      <c r="N273" s="69"/>
      <c r="O273" s="1"/>
      <c r="P273" s="1"/>
      <c r="Q273" s="5"/>
      <c r="R273" s="1"/>
      <c r="S273" s="1"/>
      <c r="T273" s="1"/>
      <c r="U273" s="1"/>
      <c r="V273" s="1"/>
      <c r="W273" s="1"/>
    </row>
    <row r="274" spans="1:23" s="4" customFormat="1" ht="20.100000000000001" customHeight="1" x14ac:dyDescent="0.25">
      <c r="A274" s="1"/>
      <c r="B274" s="60"/>
      <c r="C274" s="11"/>
      <c r="D274" s="11"/>
      <c r="E274" s="11"/>
      <c r="F274" s="11"/>
      <c r="G274" s="48"/>
      <c r="H274" s="59"/>
      <c r="I274" s="48"/>
      <c r="J274" s="48"/>
      <c r="K274" s="48"/>
      <c r="L274" s="48"/>
      <c r="M274" s="48"/>
      <c r="N274" s="69"/>
      <c r="O274" s="1"/>
      <c r="P274" s="1"/>
      <c r="Q274" s="5"/>
      <c r="R274" s="1"/>
      <c r="S274" s="1"/>
      <c r="T274" s="1"/>
      <c r="U274" s="1"/>
      <c r="V274" s="1"/>
      <c r="W274" s="1"/>
    </row>
    <row r="275" spans="1:23" s="4" customFormat="1" ht="20.100000000000001" customHeight="1" x14ac:dyDescent="0.25">
      <c r="A275" s="1"/>
      <c r="B275" s="60"/>
      <c r="C275" s="11"/>
      <c r="D275" s="11"/>
      <c r="E275" s="11"/>
      <c r="F275" s="11"/>
      <c r="G275" s="48"/>
      <c r="H275" s="59"/>
      <c r="I275" s="48"/>
      <c r="J275" s="48"/>
      <c r="K275" s="48"/>
      <c r="L275" s="48"/>
      <c r="M275" s="48"/>
      <c r="N275" s="69"/>
      <c r="O275" s="1"/>
      <c r="P275" s="1"/>
      <c r="Q275" s="5"/>
      <c r="R275" s="1"/>
      <c r="S275" s="1"/>
      <c r="T275" s="1"/>
      <c r="U275" s="1"/>
      <c r="V275" s="1"/>
      <c r="W275" s="1"/>
    </row>
    <row r="276" spans="1:23" s="4" customFormat="1" ht="20.100000000000001" customHeight="1" x14ac:dyDescent="0.25">
      <c r="A276" s="1"/>
      <c r="B276" s="60"/>
      <c r="C276" s="11"/>
      <c r="D276" s="11"/>
      <c r="E276" s="11"/>
      <c r="F276" s="11"/>
      <c r="G276" s="48"/>
      <c r="H276" s="59"/>
      <c r="I276" s="48"/>
      <c r="J276" s="48"/>
      <c r="K276" s="48"/>
      <c r="L276" s="48"/>
      <c r="M276" s="48"/>
      <c r="N276" s="69"/>
      <c r="O276" s="1"/>
      <c r="P276" s="1"/>
      <c r="Q276" s="5"/>
      <c r="R276" s="1"/>
      <c r="S276" s="1"/>
      <c r="T276" s="1"/>
      <c r="U276" s="1"/>
      <c r="V276" s="1"/>
      <c r="W276" s="1"/>
    </row>
    <row r="277" spans="1:23" s="4" customFormat="1" ht="20.100000000000001" customHeight="1" x14ac:dyDescent="0.25">
      <c r="A277" s="1"/>
      <c r="B277" s="60"/>
      <c r="C277" s="11"/>
      <c r="D277" s="11"/>
      <c r="E277" s="11"/>
      <c r="F277" s="11"/>
      <c r="G277" s="48"/>
      <c r="H277" s="59"/>
      <c r="I277" s="48"/>
      <c r="J277" s="48"/>
      <c r="K277" s="48"/>
      <c r="L277" s="48"/>
      <c r="M277" s="48"/>
      <c r="N277" s="69"/>
      <c r="O277" s="1"/>
      <c r="P277" s="1"/>
      <c r="Q277" s="5"/>
      <c r="R277" s="1"/>
      <c r="S277" s="1"/>
      <c r="T277" s="1"/>
      <c r="U277" s="1"/>
      <c r="V277" s="1"/>
      <c r="W277" s="1"/>
    </row>
    <row r="278" spans="1:23" s="4" customFormat="1" ht="20.100000000000001" customHeight="1" x14ac:dyDescent="0.25">
      <c r="A278" s="1"/>
      <c r="B278" s="60"/>
      <c r="C278" s="11"/>
      <c r="D278" s="11"/>
      <c r="E278" s="11"/>
      <c r="F278" s="11"/>
      <c r="G278" s="48"/>
      <c r="H278" s="59"/>
      <c r="I278" s="48"/>
      <c r="J278" s="48"/>
      <c r="K278" s="48"/>
      <c r="L278" s="48"/>
      <c r="M278" s="48"/>
      <c r="N278" s="69"/>
      <c r="O278" s="1"/>
      <c r="P278" s="1"/>
      <c r="Q278" s="5"/>
      <c r="R278" s="1"/>
      <c r="S278" s="1"/>
      <c r="T278" s="1"/>
      <c r="U278" s="1"/>
      <c r="V278" s="1"/>
      <c r="W278" s="1"/>
    </row>
    <row r="279" spans="1:23" s="4" customFormat="1" ht="20.100000000000001" customHeight="1" x14ac:dyDescent="0.25">
      <c r="A279" s="1"/>
      <c r="B279" s="60"/>
      <c r="C279" s="11"/>
      <c r="D279" s="11"/>
      <c r="E279" s="11"/>
      <c r="F279" s="11"/>
      <c r="G279" s="48"/>
      <c r="H279" s="59"/>
      <c r="I279" s="48"/>
      <c r="J279" s="48"/>
      <c r="K279" s="48"/>
      <c r="L279" s="48"/>
      <c r="M279" s="48"/>
      <c r="N279" s="69"/>
      <c r="O279" s="1"/>
      <c r="P279" s="1"/>
      <c r="Q279" s="5"/>
      <c r="R279" s="1"/>
      <c r="S279" s="1"/>
      <c r="T279" s="1"/>
      <c r="U279" s="1"/>
      <c r="V279" s="1"/>
      <c r="W279" s="1"/>
    </row>
    <row r="280" spans="1:23" s="4" customFormat="1" ht="20.100000000000001" customHeight="1" x14ac:dyDescent="0.25">
      <c r="A280" s="1"/>
      <c r="B280" s="60"/>
      <c r="C280" s="11"/>
      <c r="D280" s="11"/>
      <c r="E280" s="11"/>
      <c r="F280" s="11"/>
      <c r="G280" s="48"/>
      <c r="H280" s="59"/>
      <c r="I280" s="48"/>
      <c r="J280" s="48"/>
      <c r="K280" s="48"/>
      <c r="L280" s="48"/>
      <c r="M280" s="48"/>
      <c r="N280" s="69"/>
      <c r="O280" s="1"/>
      <c r="P280" s="1"/>
      <c r="Q280" s="5"/>
      <c r="R280" s="1"/>
      <c r="S280" s="1"/>
      <c r="T280" s="1"/>
      <c r="U280" s="1"/>
      <c r="V280" s="1"/>
      <c r="W280" s="1"/>
    </row>
    <row r="281" spans="1:23" s="4" customFormat="1" ht="20.100000000000001" customHeight="1" x14ac:dyDescent="0.25">
      <c r="A281" s="1"/>
      <c r="B281" s="60"/>
      <c r="C281" s="11"/>
      <c r="D281" s="11"/>
      <c r="E281" s="11"/>
      <c r="F281" s="11"/>
      <c r="G281" s="48"/>
      <c r="H281" s="59"/>
      <c r="I281" s="48"/>
      <c r="J281" s="48"/>
      <c r="K281" s="48"/>
      <c r="L281" s="48"/>
      <c r="M281" s="48"/>
      <c r="N281" s="69"/>
      <c r="O281" s="1"/>
      <c r="P281" s="1"/>
      <c r="Q281" s="5"/>
      <c r="R281" s="1"/>
      <c r="S281" s="1"/>
      <c r="T281" s="1"/>
      <c r="U281" s="1"/>
      <c r="V281" s="1"/>
      <c r="W281" s="1"/>
    </row>
    <row r="282" spans="1:23" s="4" customFormat="1" ht="20.100000000000001" customHeight="1" x14ac:dyDescent="0.25">
      <c r="A282" s="1"/>
      <c r="B282" s="60"/>
      <c r="C282" s="11"/>
      <c r="D282" s="11"/>
      <c r="E282" s="11"/>
      <c r="F282" s="11"/>
      <c r="G282" s="48"/>
      <c r="H282" s="59"/>
      <c r="I282" s="48"/>
      <c r="J282" s="48"/>
      <c r="K282" s="48"/>
      <c r="L282" s="48"/>
      <c r="M282" s="48"/>
      <c r="N282" s="69"/>
      <c r="O282" s="1"/>
      <c r="P282" s="1"/>
      <c r="Q282" s="5"/>
      <c r="R282" s="1"/>
      <c r="S282" s="1"/>
      <c r="T282" s="1"/>
      <c r="U282" s="1"/>
      <c r="V282" s="1"/>
      <c r="W282" s="1"/>
    </row>
    <row r="283" spans="1:23" s="4" customFormat="1" ht="20.100000000000001" customHeight="1" x14ac:dyDescent="0.25">
      <c r="A283" s="1"/>
      <c r="B283" s="60"/>
      <c r="C283" s="11"/>
      <c r="D283" s="11"/>
      <c r="E283" s="11"/>
      <c r="F283" s="11"/>
      <c r="G283" s="48"/>
      <c r="H283" s="59"/>
      <c r="I283" s="48"/>
      <c r="J283" s="48"/>
      <c r="K283" s="48"/>
      <c r="L283" s="48"/>
      <c r="M283" s="48"/>
      <c r="N283" s="69"/>
      <c r="O283" s="1"/>
      <c r="P283" s="1"/>
      <c r="Q283" s="5"/>
      <c r="R283" s="1"/>
      <c r="S283" s="1"/>
      <c r="T283" s="1"/>
      <c r="U283" s="1"/>
      <c r="V283" s="1"/>
      <c r="W283" s="1"/>
    </row>
    <row r="284" spans="1:23" s="4" customFormat="1" ht="20.100000000000001" customHeight="1" x14ac:dyDescent="0.25">
      <c r="A284" s="1"/>
      <c r="B284" s="60"/>
      <c r="C284" s="11"/>
      <c r="D284" s="11"/>
      <c r="E284" s="11"/>
      <c r="F284" s="11"/>
      <c r="G284" s="48"/>
      <c r="H284" s="59"/>
      <c r="I284" s="48"/>
      <c r="J284" s="48"/>
      <c r="K284" s="48"/>
      <c r="L284" s="48"/>
      <c r="M284" s="48"/>
      <c r="N284" s="69"/>
      <c r="O284" s="1"/>
      <c r="P284" s="1"/>
      <c r="Q284" s="5"/>
      <c r="R284" s="1"/>
      <c r="S284" s="1"/>
      <c r="T284" s="1"/>
      <c r="U284" s="1"/>
      <c r="V284" s="1"/>
      <c r="W284" s="1"/>
    </row>
    <row r="285" spans="1:23" s="4" customFormat="1" ht="20.100000000000001" customHeight="1" x14ac:dyDescent="0.25">
      <c r="A285" s="1"/>
      <c r="B285" s="60"/>
      <c r="C285" s="11"/>
      <c r="D285" s="11"/>
      <c r="E285" s="11"/>
      <c r="F285" s="11"/>
      <c r="G285" s="48"/>
      <c r="H285" s="59"/>
      <c r="I285" s="48"/>
      <c r="J285" s="48"/>
      <c r="K285" s="48"/>
      <c r="L285" s="48"/>
      <c r="M285" s="48"/>
      <c r="N285" s="69"/>
      <c r="O285" s="1"/>
      <c r="P285" s="1"/>
      <c r="Q285" s="5"/>
      <c r="R285" s="1"/>
      <c r="S285" s="1"/>
      <c r="T285" s="1"/>
      <c r="U285" s="1"/>
      <c r="V285" s="1"/>
      <c r="W285" s="1"/>
    </row>
    <row r="286" spans="1:23" s="4" customFormat="1" ht="20.100000000000001" customHeight="1" x14ac:dyDescent="0.25">
      <c r="A286" s="1"/>
      <c r="B286" s="60"/>
      <c r="C286" s="11"/>
      <c r="D286" s="11"/>
      <c r="E286" s="11"/>
      <c r="F286" s="11"/>
      <c r="G286" s="48"/>
      <c r="H286" s="59"/>
      <c r="I286" s="48"/>
      <c r="J286" s="48"/>
      <c r="K286" s="48"/>
      <c r="L286" s="48"/>
      <c r="M286" s="48"/>
      <c r="N286" s="69"/>
      <c r="O286" s="1"/>
      <c r="P286" s="1"/>
      <c r="Q286" s="5"/>
      <c r="R286" s="1"/>
      <c r="S286" s="1"/>
      <c r="T286" s="1"/>
      <c r="U286" s="1"/>
      <c r="V286" s="1"/>
      <c r="W286" s="1"/>
    </row>
    <row r="287" spans="1:23" s="4" customFormat="1" ht="20.100000000000001" customHeight="1" x14ac:dyDescent="0.25">
      <c r="A287" s="1"/>
      <c r="B287" s="60"/>
      <c r="C287" s="11"/>
      <c r="D287" s="11"/>
      <c r="E287" s="11"/>
      <c r="F287" s="11"/>
      <c r="G287" s="48"/>
      <c r="H287" s="59"/>
      <c r="I287" s="48"/>
      <c r="J287" s="48"/>
      <c r="K287" s="48"/>
      <c r="L287" s="48"/>
      <c r="M287" s="48"/>
      <c r="N287" s="69"/>
      <c r="O287" s="1"/>
      <c r="P287" s="1"/>
      <c r="Q287" s="5"/>
      <c r="R287" s="1"/>
      <c r="S287" s="1"/>
      <c r="T287" s="1"/>
      <c r="U287" s="1"/>
      <c r="V287" s="1"/>
      <c r="W287" s="1"/>
    </row>
    <row r="288" spans="1:23" s="4" customFormat="1" ht="20.100000000000001" customHeight="1" x14ac:dyDescent="0.25">
      <c r="A288" s="1"/>
      <c r="B288" s="60"/>
      <c r="C288" s="11"/>
      <c r="D288" s="11"/>
      <c r="E288" s="11"/>
      <c r="F288" s="11"/>
      <c r="G288" s="48"/>
      <c r="H288" s="59"/>
      <c r="I288" s="48"/>
      <c r="J288" s="48"/>
      <c r="K288" s="48"/>
      <c r="L288" s="48"/>
      <c r="M288" s="48"/>
      <c r="N288" s="69"/>
      <c r="O288" s="1"/>
      <c r="P288" s="1"/>
      <c r="Q288" s="5"/>
      <c r="R288" s="1"/>
      <c r="S288" s="1"/>
      <c r="T288" s="1"/>
      <c r="U288" s="1"/>
      <c r="V288" s="1"/>
      <c r="W288" s="1"/>
    </row>
    <row r="289" spans="1:23" s="4" customFormat="1" ht="20.100000000000001" customHeight="1" x14ac:dyDescent="0.25">
      <c r="A289" s="1"/>
      <c r="B289" s="60"/>
      <c r="C289" s="11"/>
      <c r="D289" s="11"/>
      <c r="E289" s="11"/>
      <c r="F289" s="11"/>
      <c r="G289" s="48"/>
      <c r="H289" s="59"/>
      <c r="I289" s="48"/>
      <c r="J289" s="48"/>
      <c r="K289" s="48"/>
      <c r="L289" s="48"/>
      <c r="M289" s="48"/>
      <c r="N289" s="69"/>
      <c r="O289" s="1"/>
      <c r="P289" s="1"/>
      <c r="Q289" s="5"/>
      <c r="R289" s="1"/>
      <c r="S289" s="1"/>
      <c r="T289" s="1"/>
      <c r="U289" s="1"/>
      <c r="V289" s="1"/>
      <c r="W289" s="1"/>
    </row>
    <row r="290" spans="1:23" s="4" customFormat="1" ht="20.100000000000001" customHeight="1" x14ac:dyDescent="0.25">
      <c r="A290" s="1"/>
      <c r="B290" s="60"/>
      <c r="C290" s="11"/>
      <c r="D290" s="11"/>
      <c r="E290" s="11"/>
      <c r="F290" s="11"/>
      <c r="G290" s="48"/>
      <c r="H290" s="59"/>
      <c r="I290" s="48"/>
      <c r="J290" s="48"/>
      <c r="K290" s="48"/>
      <c r="L290" s="48"/>
      <c r="M290" s="48"/>
      <c r="N290" s="69"/>
      <c r="O290" s="1"/>
      <c r="P290" s="1"/>
      <c r="Q290" s="5"/>
      <c r="R290" s="1"/>
      <c r="S290" s="1"/>
      <c r="T290" s="1"/>
      <c r="U290" s="1"/>
      <c r="V290" s="1"/>
      <c r="W290" s="1"/>
    </row>
    <row r="291" spans="1:23" s="4" customFormat="1" ht="20.100000000000001" customHeight="1" x14ac:dyDescent="0.25">
      <c r="A291" s="1"/>
      <c r="B291" s="60"/>
      <c r="C291" s="11"/>
      <c r="D291" s="11"/>
      <c r="E291" s="11"/>
      <c r="F291" s="11"/>
      <c r="G291" s="48"/>
      <c r="H291" s="59"/>
      <c r="I291" s="48"/>
      <c r="J291" s="48"/>
      <c r="K291" s="48"/>
      <c r="L291" s="48"/>
      <c r="M291" s="48"/>
      <c r="N291" s="69"/>
      <c r="O291" s="1"/>
      <c r="P291" s="1"/>
      <c r="Q291" s="5"/>
      <c r="R291" s="1"/>
      <c r="S291" s="1"/>
      <c r="T291" s="1"/>
      <c r="U291" s="1"/>
      <c r="V291" s="1"/>
      <c r="W291" s="1"/>
    </row>
    <row r="292" spans="1:23" s="4" customFormat="1" ht="20.100000000000001" customHeight="1" x14ac:dyDescent="0.25">
      <c r="A292" s="1"/>
      <c r="B292" s="60"/>
      <c r="C292" s="11"/>
      <c r="D292" s="11"/>
      <c r="E292" s="11"/>
      <c r="F292" s="11"/>
      <c r="G292" s="48"/>
      <c r="H292" s="59"/>
      <c r="I292" s="48"/>
      <c r="J292" s="48"/>
      <c r="K292" s="48"/>
      <c r="L292" s="48"/>
      <c r="M292" s="48"/>
      <c r="N292" s="69"/>
      <c r="O292" s="1"/>
      <c r="P292" s="1"/>
      <c r="Q292" s="5"/>
      <c r="R292" s="1"/>
      <c r="S292" s="1"/>
      <c r="T292" s="1"/>
      <c r="U292" s="1"/>
      <c r="V292" s="1"/>
      <c r="W292" s="1"/>
    </row>
    <row r="293" spans="1:23" s="4" customFormat="1" ht="20.100000000000001" customHeight="1" x14ac:dyDescent="0.25">
      <c r="A293" s="1"/>
      <c r="B293" s="60"/>
      <c r="C293" s="11"/>
      <c r="D293" s="11"/>
      <c r="E293" s="11"/>
      <c r="F293" s="11"/>
      <c r="G293" s="48"/>
      <c r="H293" s="59"/>
      <c r="I293" s="48"/>
      <c r="J293" s="48"/>
      <c r="K293" s="48"/>
      <c r="L293" s="48"/>
      <c r="M293" s="48"/>
      <c r="N293" s="69"/>
      <c r="O293" s="1"/>
      <c r="P293" s="1"/>
      <c r="Q293" s="5"/>
      <c r="R293" s="1"/>
      <c r="S293" s="1"/>
      <c r="T293" s="1"/>
      <c r="U293" s="1"/>
      <c r="V293" s="1"/>
      <c r="W293" s="1"/>
    </row>
    <row r="294" spans="1:23" s="4" customFormat="1" ht="20.100000000000001" customHeight="1" x14ac:dyDescent="0.25">
      <c r="A294" s="1"/>
      <c r="B294" s="60"/>
      <c r="C294" s="11"/>
      <c r="D294" s="11"/>
      <c r="E294" s="11"/>
      <c r="F294" s="11"/>
      <c r="G294" s="48"/>
      <c r="H294" s="59"/>
      <c r="I294" s="48"/>
      <c r="J294" s="48"/>
      <c r="K294" s="48"/>
      <c r="L294" s="48"/>
      <c r="M294" s="48"/>
      <c r="N294" s="69"/>
      <c r="O294" s="1"/>
      <c r="P294" s="1"/>
      <c r="Q294" s="5"/>
      <c r="R294" s="1"/>
      <c r="S294" s="1"/>
      <c r="T294" s="1"/>
      <c r="U294" s="1"/>
      <c r="V294" s="1"/>
      <c r="W294" s="1"/>
    </row>
    <row r="295" spans="1:23" s="4" customFormat="1" ht="20.100000000000001" customHeight="1" x14ac:dyDescent="0.25">
      <c r="A295" s="1"/>
      <c r="B295" s="60"/>
      <c r="C295" s="11"/>
      <c r="D295" s="11"/>
      <c r="E295" s="11"/>
      <c r="F295" s="11"/>
      <c r="G295" s="48"/>
      <c r="H295" s="59"/>
      <c r="I295" s="48"/>
      <c r="J295" s="48"/>
      <c r="K295" s="48"/>
      <c r="L295" s="48"/>
      <c r="M295" s="48"/>
      <c r="N295" s="69"/>
      <c r="O295" s="1"/>
      <c r="P295" s="1"/>
      <c r="Q295" s="5"/>
      <c r="R295" s="1"/>
      <c r="S295" s="1"/>
      <c r="T295" s="1"/>
      <c r="U295" s="1"/>
      <c r="V295" s="1"/>
      <c r="W295" s="1"/>
    </row>
    <row r="296" spans="1:23" s="4" customFormat="1" ht="20.100000000000001" customHeight="1" x14ac:dyDescent="0.25">
      <c r="A296" s="1"/>
      <c r="B296" s="60"/>
      <c r="C296" s="11"/>
      <c r="D296" s="11"/>
      <c r="E296" s="11"/>
      <c r="F296" s="11"/>
      <c r="G296" s="48"/>
      <c r="H296" s="59"/>
      <c r="I296" s="48"/>
      <c r="J296" s="48"/>
      <c r="K296" s="48"/>
      <c r="L296" s="48"/>
      <c r="M296" s="48"/>
      <c r="N296" s="69"/>
      <c r="O296" s="1"/>
      <c r="P296" s="1"/>
      <c r="Q296" s="5"/>
      <c r="R296" s="1"/>
      <c r="S296" s="1"/>
      <c r="T296" s="1"/>
      <c r="U296" s="1"/>
      <c r="V296" s="1"/>
      <c r="W296" s="1"/>
    </row>
    <row r="297" spans="1:23" s="4" customFormat="1" ht="20.100000000000001" customHeight="1" x14ac:dyDescent="0.25">
      <c r="A297" s="1"/>
      <c r="B297" s="60"/>
      <c r="C297" s="11"/>
      <c r="D297" s="11"/>
      <c r="E297" s="11"/>
      <c r="F297" s="11"/>
      <c r="G297" s="48"/>
      <c r="H297" s="59"/>
      <c r="I297" s="48"/>
      <c r="J297" s="48"/>
      <c r="K297" s="48"/>
      <c r="L297" s="48"/>
      <c r="M297" s="48"/>
      <c r="N297" s="69"/>
      <c r="O297" s="1"/>
      <c r="P297" s="1"/>
      <c r="Q297" s="5"/>
      <c r="R297" s="1"/>
      <c r="S297" s="1"/>
      <c r="T297" s="1"/>
      <c r="U297" s="1"/>
      <c r="V297" s="1"/>
      <c r="W297" s="1"/>
    </row>
    <row r="298" spans="1:23" s="4" customFormat="1" ht="20.100000000000001" customHeight="1" x14ac:dyDescent="0.25">
      <c r="A298" s="1"/>
      <c r="B298" s="60"/>
      <c r="C298" s="11"/>
      <c r="D298" s="11"/>
      <c r="E298" s="11"/>
      <c r="F298" s="11"/>
      <c r="G298" s="48"/>
      <c r="H298" s="59"/>
      <c r="I298" s="48"/>
      <c r="J298" s="48"/>
      <c r="K298" s="48"/>
      <c r="L298" s="48"/>
      <c r="M298" s="48"/>
      <c r="N298" s="69"/>
      <c r="O298" s="1"/>
      <c r="P298" s="1"/>
      <c r="Q298" s="5"/>
      <c r="R298" s="1"/>
      <c r="S298" s="1"/>
      <c r="T298" s="1"/>
      <c r="U298" s="1"/>
      <c r="V298" s="1"/>
      <c r="W298" s="1"/>
    </row>
    <row r="299" spans="1:23" s="4" customFormat="1" ht="20.100000000000001" customHeight="1" x14ac:dyDescent="0.25">
      <c r="A299" s="1"/>
      <c r="B299" s="60"/>
      <c r="C299" s="11"/>
      <c r="D299" s="11"/>
      <c r="E299" s="11"/>
      <c r="F299" s="11"/>
      <c r="G299" s="48"/>
      <c r="H299" s="59"/>
      <c r="I299" s="48"/>
      <c r="J299" s="48"/>
      <c r="K299" s="48"/>
      <c r="L299" s="48"/>
      <c r="M299" s="48"/>
      <c r="N299" s="69"/>
      <c r="O299" s="1"/>
      <c r="P299" s="1"/>
      <c r="Q299" s="5"/>
      <c r="R299" s="1"/>
      <c r="S299" s="1"/>
      <c r="T299" s="1"/>
      <c r="U299" s="1"/>
      <c r="V299" s="1"/>
      <c r="W299" s="1"/>
    </row>
    <row r="300" spans="1:23" s="4" customFormat="1" ht="20.100000000000001" customHeight="1" x14ac:dyDescent="0.25">
      <c r="A300" s="1"/>
      <c r="B300" s="60"/>
      <c r="C300" s="11"/>
      <c r="D300" s="11"/>
      <c r="E300" s="11"/>
      <c r="F300" s="11"/>
      <c r="G300" s="48"/>
      <c r="H300" s="59"/>
      <c r="I300" s="48"/>
      <c r="J300" s="48"/>
      <c r="K300" s="48"/>
      <c r="L300" s="48"/>
      <c r="M300" s="48"/>
      <c r="N300" s="69"/>
      <c r="O300" s="1"/>
      <c r="P300" s="1"/>
      <c r="Q300" s="5"/>
      <c r="R300" s="1"/>
      <c r="S300" s="1"/>
      <c r="T300" s="1"/>
      <c r="U300" s="1"/>
      <c r="V300" s="1"/>
      <c r="W300" s="1"/>
    </row>
    <row r="301" spans="1:23" s="4" customFormat="1" ht="20.100000000000001" customHeight="1" x14ac:dyDescent="0.25">
      <c r="A301" s="1"/>
      <c r="B301" s="60"/>
      <c r="C301" s="11"/>
      <c r="D301" s="11"/>
      <c r="E301" s="11"/>
      <c r="F301" s="11"/>
      <c r="G301" s="48"/>
      <c r="H301" s="59"/>
      <c r="I301" s="48"/>
      <c r="J301" s="48"/>
      <c r="K301" s="48"/>
      <c r="L301" s="48"/>
      <c r="M301" s="48"/>
      <c r="N301" s="69"/>
      <c r="O301" s="1"/>
      <c r="P301" s="1"/>
      <c r="Q301" s="5"/>
      <c r="R301" s="1"/>
      <c r="S301" s="1"/>
      <c r="T301" s="1"/>
      <c r="U301" s="1"/>
      <c r="V301" s="1"/>
      <c r="W301" s="1"/>
    </row>
    <row r="302" spans="1:23" s="4" customFormat="1" ht="20.100000000000001" customHeight="1" x14ac:dyDescent="0.25">
      <c r="A302" s="1"/>
      <c r="B302" s="60"/>
      <c r="C302" s="11"/>
      <c r="D302" s="11"/>
      <c r="E302" s="11"/>
      <c r="F302" s="11"/>
      <c r="G302" s="48"/>
      <c r="H302" s="59"/>
      <c r="I302" s="48"/>
      <c r="J302" s="48"/>
      <c r="K302" s="48"/>
      <c r="L302" s="48"/>
      <c r="M302" s="48"/>
      <c r="N302" s="69"/>
      <c r="O302" s="1"/>
      <c r="P302" s="1"/>
      <c r="Q302" s="5"/>
      <c r="R302" s="1"/>
      <c r="S302" s="1"/>
      <c r="T302" s="1"/>
      <c r="U302" s="1"/>
      <c r="V302" s="1"/>
      <c r="W302" s="1"/>
    </row>
    <row r="303" spans="1:23" s="4" customFormat="1" ht="20.100000000000001" customHeight="1" x14ac:dyDescent="0.25">
      <c r="A303" s="1"/>
      <c r="B303" s="60"/>
      <c r="C303" s="11"/>
      <c r="D303" s="11"/>
      <c r="E303" s="11"/>
      <c r="F303" s="11"/>
      <c r="G303" s="48"/>
      <c r="H303" s="59"/>
      <c r="I303" s="48"/>
      <c r="J303" s="48"/>
      <c r="K303" s="48"/>
      <c r="L303" s="48"/>
      <c r="M303" s="48"/>
      <c r="N303" s="69"/>
      <c r="O303" s="1"/>
      <c r="P303" s="1"/>
      <c r="Q303" s="5"/>
      <c r="R303" s="1"/>
      <c r="S303" s="1"/>
      <c r="T303" s="1"/>
      <c r="U303" s="1"/>
      <c r="V303" s="1"/>
      <c r="W303" s="1"/>
    </row>
    <row r="304" spans="1:23" s="4" customFormat="1" ht="20.100000000000001" customHeight="1" x14ac:dyDescent="0.25">
      <c r="A304" s="1"/>
      <c r="B304" s="60"/>
      <c r="C304" s="11"/>
      <c r="D304" s="11"/>
      <c r="E304" s="11"/>
      <c r="F304" s="11"/>
      <c r="G304" s="48"/>
      <c r="H304" s="59"/>
      <c r="I304" s="48"/>
      <c r="J304" s="48"/>
      <c r="K304" s="48"/>
      <c r="L304" s="48"/>
      <c r="M304" s="48"/>
      <c r="N304" s="69"/>
      <c r="O304" s="1"/>
      <c r="P304" s="1"/>
      <c r="Q304" s="5"/>
      <c r="R304" s="1"/>
      <c r="S304" s="1"/>
      <c r="T304" s="1"/>
      <c r="U304" s="1"/>
      <c r="V304" s="1"/>
      <c r="W304" s="1"/>
    </row>
    <row r="305" spans="1:23" s="4" customFormat="1" ht="20.100000000000001" customHeight="1" x14ac:dyDescent="0.25">
      <c r="A305" s="1"/>
      <c r="B305" s="60"/>
      <c r="C305" s="11"/>
      <c r="D305" s="11"/>
      <c r="E305" s="11"/>
      <c r="F305" s="11"/>
      <c r="G305" s="48"/>
      <c r="H305" s="59"/>
      <c r="I305" s="48"/>
      <c r="J305" s="48"/>
      <c r="K305" s="48"/>
      <c r="L305" s="48"/>
      <c r="M305" s="48"/>
      <c r="N305" s="69"/>
      <c r="O305" s="1"/>
      <c r="P305" s="1"/>
      <c r="Q305" s="5"/>
      <c r="R305" s="1"/>
      <c r="S305" s="1"/>
      <c r="T305" s="1"/>
      <c r="U305" s="1"/>
      <c r="V305" s="1"/>
      <c r="W305" s="1"/>
    </row>
    <row r="306" spans="1:23" s="4" customFormat="1" ht="20.100000000000001" customHeight="1" x14ac:dyDescent="0.25">
      <c r="A306" s="1"/>
      <c r="B306" s="60"/>
      <c r="C306" s="11"/>
      <c r="D306" s="11"/>
      <c r="E306" s="11"/>
      <c r="F306" s="11"/>
      <c r="G306" s="48"/>
      <c r="H306" s="59"/>
      <c r="I306" s="48"/>
      <c r="J306" s="48"/>
      <c r="K306" s="48"/>
      <c r="L306" s="48"/>
      <c r="M306" s="48"/>
      <c r="N306" s="69"/>
      <c r="O306" s="1"/>
      <c r="P306" s="1"/>
      <c r="Q306" s="5"/>
      <c r="R306" s="1"/>
      <c r="S306" s="1"/>
      <c r="T306" s="1"/>
      <c r="U306" s="1"/>
      <c r="V306" s="1"/>
      <c r="W306" s="1"/>
    </row>
    <row r="307" spans="1:23" s="4" customFormat="1" ht="20.100000000000001" customHeight="1" x14ac:dyDescent="0.25">
      <c r="A307" s="1"/>
      <c r="B307" s="60"/>
      <c r="C307" s="11"/>
      <c r="D307" s="11"/>
      <c r="E307" s="11"/>
      <c r="F307" s="11"/>
      <c r="G307" s="48"/>
      <c r="H307" s="59"/>
      <c r="I307" s="48"/>
      <c r="J307" s="48"/>
      <c r="K307" s="48"/>
      <c r="L307" s="48"/>
      <c r="M307" s="48"/>
      <c r="N307" s="69"/>
      <c r="O307" s="1"/>
      <c r="P307" s="1"/>
      <c r="Q307" s="5"/>
      <c r="R307" s="1"/>
      <c r="S307" s="1"/>
      <c r="T307" s="1"/>
      <c r="U307" s="1"/>
      <c r="V307" s="1"/>
      <c r="W307" s="1"/>
    </row>
    <row r="308" spans="1:23" s="4" customFormat="1" ht="20.100000000000001" customHeight="1" x14ac:dyDescent="0.25">
      <c r="A308" s="1"/>
      <c r="B308" s="60"/>
      <c r="C308" s="11"/>
      <c r="D308" s="11"/>
      <c r="E308" s="11"/>
      <c r="F308" s="11"/>
      <c r="G308" s="48"/>
      <c r="H308" s="59"/>
      <c r="I308" s="48"/>
      <c r="J308" s="48"/>
      <c r="K308" s="48"/>
      <c r="L308" s="48"/>
      <c r="M308" s="48"/>
      <c r="N308" s="69"/>
      <c r="O308" s="1"/>
      <c r="P308" s="1"/>
      <c r="Q308" s="5"/>
      <c r="R308" s="1"/>
      <c r="S308" s="1"/>
      <c r="T308" s="1"/>
      <c r="U308" s="1"/>
      <c r="V308" s="1"/>
      <c r="W308" s="1"/>
    </row>
    <row r="309" spans="1:23" s="4" customFormat="1" ht="20.100000000000001" customHeight="1" x14ac:dyDescent="0.25">
      <c r="A309" s="1"/>
      <c r="B309" s="60"/>
      <c r="C309" s="11"/>
      <c r="D309" s="11"/>
      <c r="E309" s="11"/>
      <c r="F309" s="11"/>
      <c r="G309" s="48"/>
      <c r="H309" s="59"/>
      <c r="I309" s="48"/>
      <c r="J309" s="48"/>
      <c r="K309" s="48"/>
      <c r="L309" s="48"/>
      <c r="M309" s="48"/>
      <c r="N309" s="69"/>
      <c r="O309" s="1"/>
      <c r="P309" s="1"/>
      <c r="Q309" s="5"/>
      <c r="R309" s="1"/>
      <c r="S309" s="1"/>
      <c r="T309" s="1"/>
      <c r="U309" s="1"/>
      <c r="V309" s="1"/>
      <c r="W309" s="1"/>
    </row>
    <row r="310" spans="1:23" s="4" customFormat="1" ht="20.100000000000001" customHeight="1" x14ac:dyDescent="0.25">
      <c r="A310" s="1"/>
      <c r="B310" s="60"/>
      <c r="C310" s="11"/>
      <c r="D310" s="11"/>
      <c r="E310" s="11"/>
      <c r="F310" s="11"/>
      <c r="G310" s="48"/>
      <c r="H310" s="59"/>
      <c r="I310" s="48"/>
      <c r="J310" s="48"/>
      <c r="K310" s="48"/>
      <c r="L310" s="48"/>
      <c r="M310" s="48"/>
      <c r="N310" s="69"/>
      <c r="O310" s="1"/>
      <c r="P310" s="1"/>
      <c r="Q310" s="5"/>
      <c r="R310" s="1"/>
      <c r="S310" s="1"/>
      <c r="T310" s="1"/>
      <c r="U310" s="1"/>
      <c r="V310" s="1"/>
      <c r="W310" s="1"/>
    </row>
    <row r="311" spans="1:23" s="4" customFormat="1" ht="20.100000000000001" customHeight="1" x14ac:dyDescent="0.25">
      <c r="A311" s="1"/>
      <c r="B311" s="60"/>
      <c r="C311" s="11"/>
      <c r="D311" s="11"/>
      <c r="E311" s="11"/>
      <c r="F311" s="11"/>
      <c r="G311" s="48"/>
      <c r="H311" s="59"/>
      <c r="I311" s="48"/>
      <c r="J311" s="48"/>
      <c r="K311" s="48"/>
      <c r="L311" s="48"/>
      <c r="M311" s="48"/>
      <c r="N311" s="69"/>
      <c r="O311" s="1"/>
      <c r="P311" s="1"/>
      <c r="Q311" s="5"/>
      <c r="R311" s="1"/>
      <c r="S311" s="1"/>
      <c r="T311" s="1"/>
      <c r="U311" s="1"/>
      <c r="V311" s="1"/>
      <c r="W311" s="1"/>
    </row>
    <row r="312" spans="1:23" s="4" customFormat="1" ht="20.100000000000001" customHeight="1" x14ac:dyDescent="0.25">
      <c r="A312" s="1"/>
      <c r="B312" s="60"/>
      <c r="C312" s="11"/>
      <c r="D312" s="11"/>
      <c r="E312" s="11"/>
      <c r="F312" s="11"/>
      <c r="G312" s="48"/>
      <c r="H312" s="59"/>
      <c r="I312" s="48"/>
      <c r="J312" s="48"/>
      <c r="K312" s="48"/>
      <c r="L312" s="48"/>
      <c r="M312" s="48"/>
      <c r="N312" s="69"/>
      <c r="O312" s="1"/>
      <c r="P312" s="1"/>
      <c r="Q312" s="5"/>
      <c r="R312" s="1"/>
      <c r="S312" s="1"/>
      <c r="T312" s="1"/>
      <c r="U312" s="1"/>
      <c r="V312" s="1"/>
      <c r="W312" s="1"/>
    </row>
    <row r="313" spans="1:23" s="4" customFormat="1" ht="20.100000000000001" customHeight="1" x14ac:dyDescent="0.25">
      <c r="A313" s="1"/>
      <c r="B313" s="60"/>
      <c r="C313" s="11"/>
      <c r="D313" s="11"/>
      <c r="E313" s="11"/>
      <c r="F313" s="11"/>
      <c r="G313" s="48"/>
      <c r="H313" s="59"/>
      <c r="I313" s="48"/>
      <c r="J313" s="48"/>
      <c r="K313" s="48"/>
      <c r="L313" s="48"/>
      <c r="M313" s="48"/>
      <c r="N313" s="69"/>
      <c r="O313" s="1"/>
      <c r="P313" s="1"/>
      <c r="Q313" s="5"/>
      <c r="R313" s="1"/>
      <c r="S313" s="1"/>
      <c r="T313" s="1"/>
      <c r="U313" s="1"/>
      <c r="V313" s="1"/>
      <c r="W313" s="1"/>
    </row>
    <row r="314" spans="1:23" s="4" customFormat="1" ht="20.100000000000001" customHeight="1" x14ac:dyDescent="0.25">
      <c r="A314" s="1"/>
      <c r="B314" s="60"/>
      <c r="C314" s="11"/>
      <c r="D314" s="11"/>
      <c r="E314" s="11"/>
      <c r="F314" s="11"/>
      <c r="G314" s="48"/>
      <c r="H314" s="59"/>
      <c r="I314" s="48"/>
      <c r="J314" s="48"/>
      <c r="K314" s="48"/>
      <c r="L314" s="48"/>
      <c r="M314" s="48"/>
      <c r="N314" s="69"/>
      <c r="O314" s="1"/>
      <c r="P314" s="1"/>
      <c r="Q314" s="5"/>
      <c r="R314" s="1"/>
      <c r="S314" s="1"/>
      <c r="T314" s="1"/>
      <c r="U314" s="1"/>
      <c r="V314" s="1"/>
      <c r="W314" s="1"/>
    </row>
    <row r="315" spans="1:23" s="4" customFormat="1" ht="20.100000000000001" customHeight="1" x14ac:dyDescent="0.25">
      <c r="A315" s="1"/>
      <c r="B315" s="60"/>
      <c r="C315" s="11"/>
      <c r="D315" s="11"/>
      <c r="E315" s="11"/>
      <c r="F315" s="11"/>
      <c r="G315" s="48"/>
      <c r="H315" s="59"/>
      <c r="I315" s="48"/>
      <c r="J315" s="48"/>
      <c r="K315" s="48"/>
      <c r="L315" s="48"/>
      <c r="M315" s="48"/>
      <c r="N315" s="69"/>
      <c r="O315" s="1"/>
      <c r="P315" s="1"/>
      <c r="Q315" s="5"/>
      <c r="R315" s="1"/>
      <c r="S315" s="1"/>
      <c r="T315" s="1"/>
      <c r="U315" s="1"/>
      <c r="V315" s="1"/>
      <c r="W315" s="1"/>
    </row>
    <row r="316" spans="1:23" s="4" customFormat="1" ht="20.100000000000001" customHeight="1" x14ac:dyDescent="0.25">
      <c r="A316" s="1"/>
      <c r="B316" s="60"/>
      <c r="C316" s="11"/>
      <c r="D316" s="11"/>
      <c r="E316" s="11"/>
      <c r="F316" s="11"/>
      <c r="G316" s="48"/>
      <c r="H316" s="59"/>
      <c r="I316" s="48"/>
      <c r="J316" s="48"/>
      <c r="K316" s="48"/>
      <c r="L316" s="48"/>
      <c r="M316" s="48"/>
      <c r="N316" s="69"/>
      <c r="O316" s="1"/>
      <c r="P316" s="1"/>
      <c r="Q316" s="5"/>
      <c r="R316" s="1"/>
      <c r="S316" s="1"/>
      <c r="T316" s="1"/>
      <c r="U316" s="1"/>
      <c r="V316" s="1"/>
      <c r="W316" s="1"/>
    </row>
    <row r="317" spans="1:23" s="4" customFormat="1" ht="20.100000000000001" customHeight="1" x14ac:dyDescent="0.25">
      <c r="A317" s="1"/>
      <c r="B317" s="60"/>
      <c r="C317" s="11"/>
      <c r="D317" s="11"/>
      <c r="E317" s="11"/>
      <c r="F317" s="11"/>
      <c r="G317" s="48"/>
      <c r="H317" s="59"/>
      <c r="I317" s="48"/>
      <c r="J317" s="48"/>
      <c r="K317" s="48"/>
      <c r="L317" s="48"/>
      <c r="M317" s="48"/>
      <c r="N317" s="69"/>
      <c r="O317" s="1"/>
      <c r="P317" s="1"/>
      <c r="Q317" s="5"/>
      <c r="R317" s="1"/>
      <c r="S317" s="1"/>
      <c r="T317" s="1"/>
      <c r="U317" s="1"/>
      <c r="V317" s="1"/>
      <c r="W317" s="1"/>
    </row>
    <row r="318" spans="1:23" s="4" customFormat="1" ht="20.100000000000001" customHeight="1" x14ac:dyDescent="0.25">
      <c r="A318" s="1"/>
      <c r="B318" s="60"/>
      <c r="C318" s="11"/>
      <c r="D318" s="11"/>
      <c r="E318" s="11"/>
      <c r="F318" s="11"/>
      <c r="G318" s="48"/>
      <c r="H318" s="59"/>
      <c r="I318" s="48"/>
      <c r="J318" s="48"/>
      <c r="K318" s="48"/>
      <c r="L318" s="48"/>
      <c r="M318" s="48"/>
      <c r="N318" s="69"/>
      <c r="O318" s="1"/>
      <c r="P318" s="1"/>
      <c r="Q318" s="5"/>
      <c r="R318" s="1"/>
      <c r="S318" s="1"/>
      <c r="T318" s="1"/>
      <c r="U318" s="1"/>
      <c r="V318" s="1"/>
      <c r="W318" s="1"/>
    </row>
    <row r="319" spans="1:23" s="4" customFormat="1" ht="20.100000000000001" customHeight="1" x14ac:dyDescent="0.25">
      <c r="A319" s="1"/>
      <c r="B319" s="60"/>
      <c r="C319" s="11"/>
      <c r="D319" s="11"/>
      <c r="E319" s="11"/>
      <c r="F319" s="11"/>
      <c r="G319" s="48"/>
      <c r="H319" s="59"/>
      <c r="I319" s="48"/>
      <c r="J319" s="48"/>
      <c r="K319" s="48"/>
      <c r="L319" s="48"/>
      <c r="M319" s="48"/>
      <c r="N319" s="69"/>
      <c r="O319" s="1"/>
      <c r="P319" s="1"/>
      <c r="Q319" s="5"/>
      <c r="R319" s="1"/>
      <c r="S319" s="1"/>
      <c r="T319" s="1"/>
      <c r="U319" s="1"/>
      <c r="V319" s="1"/>
      <c r="W319" s="1"/>
    </row>
    <row r="320" spans="1:23" s="4" customFormat="1" ht="20.100000000000001" customHeight="1" x14ac:dyDescent="0.25">
      <c r="A320" s="1"/>
      <c r="B320" s="60"/>
      <c r="C320" s="11"/>
      <c r="D320" s="11"/>
      <c r="E320" s="11"/>
      <c r="F320" s="11"/>
      <c r="G320" s="48"/>
      <c r="H320" s="59"/>
      <c r="I320" s="48"/>
      <c r="J320" s="48"/>
      <c r="K320" s="48"/>
      <c r="L320" s="48"/>
      <c r="M320" s="48"/>
      <c r="N320" s="69"/>
      <c r="O320" s="1"/>
      <c r="P320" s="1"/>
      <c r="Q320" s="5"/>
      <c r="R320" s="1"/>
      <c r="S320" s="1"/>
      <c r="T320" s="1"/>
      <c r="U320" s="1"/>
      <c r="V320" s="1"/>
      <c r="W320" s="1"/>
    </row>
    <row r="321" spans="1:23" s="4" customFormat="1" ht="20.100000000000001" customHeight="1" x14ac:dyDescent="0.25">
      <c r="A321" s="1"/>
      <c r="B321" s="60"/>
      <c r="C321" s="11"/>
      <c r="D321" s="11"/>
      <c r="E321" s="11"/>
      <c r="F321" s="11"/>
      <c r="G321" s="48"/>
      <c r="H321" s="59"/>
      <c r="I321" s="48"/>
      <c r="J321" s="48"/>
      <c r="K321" s="48"/>
      <c r="L321" s="48"/>
      <c r="M321" s="48"/>
      <c r="N321" s="69"/>
      <c r="O321" s="1"/>
      <c r="P321" s="1"/>
      <c r="Q321" s="5"/>
      <c r="R321" s="1"/>
      <c r="S321" s="1"/>
      <c r="T321" s="1"/>
      <c r="U321" s="1"/>
      <c r="V321" s="1"/>
      <c r="W321" s="1"/>
    </row>
    <row r="322" spans="1:23" s="4" customFormat="1" ht="20.100000000000001" customHeight="1" x14ac:dyDescent="0.25">
      <c r="A322" s="1"/>
      <c r="B322" s="60"/>
      <c r="C322" s="11"/>
      <c r="D322" s="11"/>
      <c r="E322" s="11"/>
      <c r="F322" s="11"/>
      <c r="G322" s="48"/>
      <c r="H322" s="59"/>
      <c r="I322" s="48"/>
      <c r="J322" s="48"/>
      <c r="K322" s="48"/>
      <c r="L322" s="48"/>
      <c r="M322" s="48"/>
      <c r="N322" s="69"/>
      <c r="O322" s="1"/>
      <c r="P322" s="1"/>
      <c r="Q322" s="5"/>
      <c r="R322" s="1"/>
      <c r="S322" s="1"/>
      <c r="T322" s="1"/>
      <c r="U322" s="1"/>
      <c r="V322" s="1"/>
      <c r="W322" s="1"/>
    </row>
    <row r="323" spans="1:23" s="4" customFormat="1" ht="20.100000000000001" customHeight="1" x14ac:dyDescent="0.25">
      <c r="A323" s="1"/>
      <c r="B323" s="60"/>
      <c r="C323" s="11"/>
      <c r="D323" s="11"/>
      <c r="E323" s="11"/>
      <c r="F323" s="11"/>
      <c r="G323" s="48"/>
      <c r="H323" s="59"/>
      <c r="I323" s="48"/>
      <c r="J323" s="48"/>
      <c r="K323" s="48"/>
      <c r="L323" s="48"/>
      <c r="M323" s="48"/>
      <c r="N323" s="69"/>
      <c r="O323" s="1"/>
      <c r="P323" s="1"/>
      <c r="Q323" s="5"/>
      <c r="R323" s="1"/>
      <c r="S323" s="1"/>
      <c r="T323" s="1"/>
      <c r="U323" s="1"/>
      <c r="V323" s="1"/>
      <c r="W323" s="1"/>
    </row>
    <row r="324" spans="1:23" s="4" customFormat="1" ht="20.100000000000001" customHeight="1" x14ac:dyDescent="0.25">
      <c r="A324" s="1"/>
      <c r="B324" s="60"/>
      <c r="C324" s="11"/>
      <c r="D324" s="11"/>
      <c r="E324" s="11"/>
      <c r="F324" s="11"/>
      <c r="G324" s="48"/>
      <c r="H324" s="59"/>
      <c r="I324" s="48"/>
      <c r="J324" s="48"/>
      <c r="K324" s="48"/>
      <c r="L324" s="48"/>
      <c r="M324" s="48"/>
      <c r="N324" s="69"/>
      <c r="O324" s="1"/>
      <c r="P324" s="1"/>
      <c r="Q324" s="5"/>
      <c r="R324" s="1"/>
      <c r="S324" s="1"/>
      <c r="T324" s="1"/>
      <c r="U324" s="1"/>
      <c r="V324" s="1"/>
      <c r="W324" s="1"/>
    </row>
    <row r="325" spans="1:23" s="4" customFormat="1" ht="20.100000000000001" customHeight="1" x14ac:dyDescent="0.25">
      <c r="A325" s="1"/>
      <c r="B325" s="60"/>
      <c r="C325" s="11"/>
      <c r="D325" s="11"/>
      <c r="E325" s="11"/>
      <c r="F325" s="11"/>
      <c r="G325" s="48"/>
      <c r="H325" s="59"/>
      <c r="I325" s="48"/>
      <c r="J325" s="48"/>
      <c r="K325" s="48"/>
      <c r="L325" s="48"/>
      <c r="M325" s="48"/>
      <c r="N325" s="69"/>
      <c r="O325" s="1"/>
      <c r="P325" s="1"/>
      <c r="Q325" s="5"/>
      <c r="R325" s="1"/>
      <c r="S325" s="1"/>
      <c r="T325" s="1"/>
      <c r="U325" s="1"/>
      <c r="V325" s="1"/>
      <c r="W325" s="1"/>
    </row>
    <row r="326" spans="1:23" s="4" customFormat="1" ht="20.100000000000001" customHeight="1" x14ac:dyDescent="0.25">
      <c r="A326" s="1"/>
      <c r="B326" s="60"/>
      <c r="C326" s="11"/>
      <c r="D326" s="11"/>
      <c r="E326" s="11"/>
      <c r="F326" s="11"/>
      <c r="G326" s="48"/>
      <c r="H326" s="59"/>
      <c r="I326" s="48"/>
      <c r="J326" s="48"/>
      <c r="K326" s="48"/>
      <c r="L326" s="48"/>
      <c r="M326" s="48"/>
      <c r="N326" s="69"/>
      <c r="O326" s="1"/>
      <c r="P326" s="1"/>
      <c r="Q326" s="5"/>
      <c r="R326" s="1"/>
      <c r="S326" s="1"/>
      <c r="T326" s="1"/>
      <c r="U326" s="1"/>
      <c r="V326" s="1"/>
      <c r="W326" s="1"/>
    </row>
    <row r="327" spans="1:23" s="4" customFormat="1" ht="20.100000000000001" customHeight="1" x14ac:dyDescent="0.25">
      <c r="A327" s="1"/>
      <c r="B327" s="60"/>
      <c r="C327" s="11"/>
      <c r="D327" s="11"/>
      <c r="E327" s="11"/>
      <c r="F327" s="11"/>
      <c r="G327" s="48"/>
      <c r="H327" s="59"/>
      <c r="I327" s="48"/>
      <c r="J327" s="48"/>
      <c r="K327" s="48"/>
      <c r="L327" s="48"/>
      <c r="M327" s="48"/>
      <c r="N327" s="69"/>
      <c r="O327" s="1"/>
      <c r="P327" s="1"/>
      <c r="Q327" s="5"/>
      <c r="R327" s="1"/>
      <c r="S327" s="1"/>
      <c r="T327" s="1"/>
      <c r="U327" s="1"/>
      <c r="V327" s="1"/>
      <c r="W327" s="1"/>
    </row>
    <row r="328" spans="1:23" s="4" customFormat="1" ht="20.100000000000001" customHeight="1" x14ac:dyDescent="0.25">
      <c r="A328" s="1"/>
      <c r="B328" s="60"/>
      <c r="C328" s="11"/>
      <c r="D328" s="11"/>
      <c r="E328" s="11"/>
      <c r="F328" s="11"/>
      <c r="G328" s="48"/>
      <c r="H328" s="59"/>
      <c r="I328" s="48"/>
      <c r="J328" s="48"/>
      <c r="K328" s="48"/>
      <c r="L328" s="48"/>
      <c r="M328" s="48"/>
      <c r="N328" s="69"/>
      <c r="O328" s="1"/>
      <c r="P328" s="1"/>
      <c r="Q328" s="5"/>
      <c r="R328" s="1"/>
      <c r="S328" s="1"/>
      <c r="T328" s="1"/>
      <c r="U328" s="1"/>
      <c r="V328" s="1"/>
      <c r="W328" s="1"/>
    </row>
    <row r="329" spans="1:23" s="4" customFormat="1" ht="20.100000000000001" customHeight="1" x14ac:dyDescent="0.25">
      <c r="A329" s="1"/>
      <c r="B329" s="60"/>
      <c r="C329" s="11"/>
      <c r="D329" s="11"/>
      <c r="E329" s="11"/>
      <c r="F329" s="11"/>
      <c r="G329" s="48"/>
      <c r="H329" s="59"/>
      <c r="I329" s="48"/>
      <c r="J329" s="48"/>
      <c r="K329" s="48"/>
      <c r="L329" s="48"/>
      <c r="M329" s="48"/>
      <c r="N329" s="69"/>
      <c r="O329" s="1"/>
      <c r="P329" s="1"/>
      <c r="Q329" s="5"/>
      <c r="R329" s="1"/>
      <c r="S329" s="1"/>
      <c r="T329" s="1"/>
      <c r="U329" s="1"/>
      <c r="V329" s="1"/>
      <c r="W329" s="1"/>
    </row>
    <row r="330" spans="1:23" s="4" customFormat="1" ht="20.100000000000001" customHeight="1" x14ac:dyDescent="0.25">
      <c r="A330" s="1"/>
      <c r="B330" s="60"/>
      <c r="C330" s="11"/>
      <c r="D330" s="11"/>
      <c r="E330" s="11"/>
      <c r="F330" s="11"/>
      <c r="G330" s="48"/>
      <c r="H330" s="59"/>
      <c r="I330" s="48"/>
      <c r="J330" s="48"/>
      <c r="K330" s="48"/>
      <c r="L330" s="48"/>
      <c r="M330" s="48"/>
      <c r="N330" s="69"/>
      <c r="O330" s="1"/>
      <c r="P330" s="1"/>
      <c r="Q330" s="5"/>
      <c r="R330" s="1"/>
      <c r="S330" s="1"/>
      <c r="T330" s="1"/>
      <c r="U330" s="1"/>
      <c r="V330" s="1"/>
      <c r="W330" s="1"/>
    </row>
    <row r="331" spans="1:23" s="4" customFormat="1" ht="20.100000000000001" customHeight="1" x14ac:dyDescent="0.25">
      <c r="A331" s="1"/>
      <c r="B331" s="60"/>
      <c r="C331" s="11"/>
      <c r="D331" s="11"/>
      <c r="E331" s="11"/>
      <c r="F331" s="11"/>
      <c r="G331" s="48"/>
      <c r="H331" s="59"/>
      <c r="I331" s="48"/>
      <c r="J331" s="48"/>
      <c r="K331" s="48"/>
      <c r="L331" s="48"/>
      <c r="M331" s="48"/>
      <c r="N331" s="69"/>
      <c r="O331" s="1"/>
      <c r="P331" s="1"/>
      <c r="Q331" s="5"/>
      <c r="R331" s="1"/>
      <c r="S331" s="1"/>
      <c r="T331" s="1"/>
      <c r="U331" s="1"/>
      <c r="V331" s="1"/>
      <c r="W331" s="1"/>
    </row>
    <row r="332" spans="1:23" s="4" customFormat="1" ht="20.100000000000001" customHeight="1" x14ac:dyDescent="0.25">
      <c r="A332" s="1"/>
      <c r="B332" s="60"/>
      <c r="C332" s="11"/>
      <c r="D332" s="11"/>
      <c r="E332" s="11"/>
      <c r="F332" s="11"/>
      <c r="G332" s="48"/>
      <c r="H332" s="59"/>
      <c r="I332" s="48"/>
      <c r="J332" s="48"/>
      <c r="K332" s="48"/>
      <c r="L332" s="48"/>
      <c r="M332" s="48"/>
      <c r="N332" s="69"/>
      <c r="O332" s="1"/>
      <c r="P332" s="1"/>
      <c r="Q332" s="5"/>
      <c r="R332" s="1"/>
      <c r="S332" s="1"/>
      <c r="T332" s="1"/>
      <c r="U332" s="1"/>
      <c r="V332" s="1"/>
      <c r="W332" s="1"/>
    </row>
    <row r="333" spans="1:23" s="4" customFormat="1" ht="20.100000000000001" customHeight="1" x14ac:dyDescent="0.25">
      <c r="A333" s="1"/>
      <c r="B333" s="60"/>
      <c r="C333" s="11"/>
      <c r="D333" s="11"/>
      <c r="E333" s="11"/>
      <c r="F333" s="11"/>
      <c r="G333" s="48"/>
      <c r="H333" s="59"/>
      <c r="I333" s="48"/>
      <c r="J333" s="48"/>
      <c r="K333" s="48"/>
      <c r="L333" s="48"/>
      <c r="M333" s="48"/>
      <c r="N333" s="69"/>
      <c r="O333" s="1"/>
      <c r="P333" s="1"/>
      <c r="Q333" s="5"/>
      <c r="R333" s="1"/>
      <c r="S333" s="1"/>
      <c r="T333" s="1"/>
      <c r="U333" s="1"/>
      <c r="V333" s="1"/>
      <c r="W333" s="1"/>
    </row>
    <row r="334" spans="1:23" s="4" customFormat="1" ht="20.100000000000001" customHeight="1" x14ac:dyDescent="0.25">
      <c r="A334" s="1"/>
      <c r="B334" s="60"/>
      <c r="C334" s="11"/>
      <c r="D334" s="11"/>
      <c r="E334" s="11"/>
      <c r="F334" s="11"/>
      <c r="G334" s="48"/>
      <c r="H334" s="59"/>
      <c r="I334" s="48"/>
      <c r="J334" s="48"/>
      <c r="K334" s="48"/>
      <c r="L334" s="48"/>
      <c r="M334" s="48"/>
      <c r="N334" s="69"/>
      <c r="O334" s="1"/>
      <c r="P334" s="1"/>
      <c r="Q334" s="5"/>
      <c r="R334" s="1"/>
      <c r="S334" s="1"/>
      <c r="T334" s="1"/>
      <c r="U334" s="1"/>
      <c r="V334" s="1"/>
      <c r="W334" s="1"/>
    </row>
    <row r="335" spans="1:23" s="4" customFormat="1" ht="20.100000000000001" customHeight="1" x14ac:dyDescent="0.25">
      <c r="A335" s="1"/>
      <c r="B335" s="60"/>
      <c r="C335" s="11"/>
      <c r="D335" s="11"/>
      <c r="E335" s="11"/>
      <c r="F335" s="11"/>
      <c r="G335" s="48"/>
      <c r="H335" s="59"/>
      <c r="I335" s="48"/>
      <c r="J335" s="48"/>
      <c r="K335" s="48"/>
      <c r="L335" s="48"/>
      <c r="M335" s="48"/>
      <c r="N335" s="69"/>
      <c r="O335" s="1"/>
      <c r="P335" s="1"/>
      <c r="Q335" s="5"/>
      <c r="R335" s="1"/>
      <c r="S335" s="1"/>
      <c r="T335" s="1"/>
      <c r="U335" s="1"/>
      <c r="V335" s="1"/>
      <c r="W335" s="1"/>
    </row>
    <row r="336" spans="1:23" s="4" customFormat="1" ht="20.100000000000001" customHeight="1" x14ac:dyDescent="0.25">
      <c r="A336" s="1"/>
      <c r="B336" s="60"/>
      <c r="C336" s="11"/>
      <c r="D336" s="11"/>
      <c r="E336" s="11"/>
      <c r="F336" s="11"/>
      <c r="G336" s="48"/>
      <c r="H336" s="59"/>
      <c r="I336" s="48"/>
      <c r="J336" s="48"/>
      <c r="K336" s="48"/>
      <c r="L336" s="48"/>
      <c r="M336" s="48"/>
      <c r="N336" s="69"/>
      <c r="O336" s="1"/>
      <c r="P336" s="1"/>
      <c r="Q336" s="5"/>
      <c r="R336" s="1"/>
      <c r="S336" s="1"/>
      <c r="T336" s="1"/>
      <c r="U336" s="1"/>
      <c r="V336" s="1"/>
      <c r="W336" s="1"/>
    </row>
    <row r="337" spans="1:23" s="4" customFormat="1" ht="20.100000000000001" customHeight="1" x14ac:dyDescent="0.25">
      <c r="A337" s="1"/>
      <c r="B337" s="60"/>
      <c r="C337" s="11"/>
      <c r="D337" s="11"/>
      <c r="E337" s="11"/>
      <c r="F337" s="11"/>
      <c r="G337" s="48"/>
      <c r="H337" s="59"/>
      <c r="I337" s="48"/>
      <c r="J337" s="48"/>
      <c r="K337" s="48"/>
      <c r="L337" s="48"/>
      <c r="M337" s="48"/>
      <c r="N337" s="69"/>
      <c r="O337" s="1"/>
      <c r="P337" s="1"/>
      <c r="Q337" s="5"/>
      <c r="R337" s="1"/>
      <c r="S337" s="1"/>
      <c r="T337" s="1"/>
      <c r="U337" s="1"/>
      <c r="V337" s="1"/>
      <c r="W337" s="1"/>
    </row>
    <row r="338" spans="1:23" s="4" customFormat="1" ht="20.100000000000001" customHeight="1" x14ac:dyDescent="0.25">
      <c r="A338" s="1"/>
      <c r="B338" s="60"/>
      <c r="C338" s="11"/>
      <c r="D338" s="11"/>
      <c r="E338" s="11"/>
      <c r="F338" s="11"/>
      <c r="G338" s="48"/>
      <c r="H338" s="59"/>
      <c r="I338" s="48"/>
      <c r="J338" s="48"/>
      <c r="K338" s="48"/>
      <c r="L338" s="48"/>
      <c r="M338" s="48"/>
      <c r="N338" s="69"/>
      <c r="O338" s="1"/>
      <c r="P338" s="1"/>
      <c r="Q338" s="5"/>
      <c r="R338" s="1"/>
      <c r="S338" s="1"/>
      <c r="T338" s="1"/>
      <c r="U338" s="1"/>
      <c r="V338" s="1"/>
      <c r="W338" s="1"/>
    </row>
    <row r="339" spans="1:23" s="4" customFormat="1" ht="20.100000000000001" customHeight="1" x14ac:dyDescent="0.25">
      <c r="A339" s="1"/>
      <c r="B339" s="60"/>
      <c r="C339" s="11"/>
      <c r="D339" s="11"/>
      <c r="E339" s="11"/>
      <c r="F339" s="11"/>
      <c r="G339" s="48"/>
      <c r="H339" s="59"/>
      <c r="I339" s="48"/>
      <c r="J339" s="48"/>
      <c r="K339" s="48"/>
      <c r="L339" s="48"/>
      <c r="M339" s="48"/>
      <c r="N339" s="69"/>
      <c r="O339" s="1"/>
      <c r="P339" s="1"/>
      <c r="Q339" s="5"/>
      <c r="R339" s="1"/>
      <c r="S339" s="1"/>
      <c r="T339" s="1"/>
      <c r="U339" s="1"/>
      <c r="V339" s="1"/>
      <c r="W339" s="1"/>
    </row>
    <row r="340" spans="1:23" s="4" customFormat="1" ht="20.100000000000001" customHeight="1" x14ac:dyDescent="0.25">
      <c r="A340" s="1"/>
      <c r="B340" s="60"/>
      <c r="C340" s="11"/>
      <c r="D340" s="11"/>
      <c r="E340" s="11"/>
      <c r="F340" s="11"/>
      <c r="G340" s="48"/>
      <c r="H340" s="59"/>
      <c r="I340" s="48"/>
      <c r="J340" s="48"/>
      <c r="K340" s="48"/>
      <c r="L340" s="48"/>
      <c r="M340" s="48"/>
      <c r="N340" s="69"/>
      <c r="O340" s="1"/>
      <c r="P340" s="1"/>
      <c r="Q340" s="5"/>
      <c r="R340" s="1"/>
      <c r="S340" s="1"/>
      <c r="T340" s="1"/>
      <c r="U340" s="1"/>
      <c r="V340" s="1"/>
      <c r="W340" s="1"/>
    </row>
    <row r="341" spans="1:23" s="4" customFormat="1" ht="20.100000000000001" customHeight="1" x14ac:dyDescent="0.25">
      <c r="A341" s="1"/>
      <c r="B341" s="60"/>
      <c r="C341" s="11"/>
      <c r="D341" s="11"/>
      <c r="E341" s="11"/>
      <c r="F341" s="11"/>
      <c r="G341" s="48"/>
      <c r="H341" s="59"/>
      <c r="I341" s="48"/>
      <c r="J341" s="48"/>
      <c r="K341" s="48"/>
      <c r="L341" s="48"/>
      <c r="M341" s="48"/>
      <c r="N341" s="69"/>
      <c r="O341" s="1"/>
      <c r="P341" s="1"/>
      <c r="Q341" s="5"/>
      <c r="R341" s="1"/>
      <c r="S341" s="1"/>
      <c r="T341" s="1"/>
      <c r="U341" s="1"/>
      <c r="V341" s="1"/>
      <c r="W341" s="1"/>
    </row>
    <row r="342" spans="1:23" s="4" customFormat="1" ht="20.100000000000001" customHeight="1" x14ac:dyDescent="0.25">
      <c r="A342" s="1"/>
      <c r="B342" s="60"/>
      <c r="C342" s="11"/>
      <c r="D342" s="11"/>
      <c r="E342" s="11"/>
      <c r="F342" s="11"/>
      <c r="G342" s="48"/>
      <c r="H342" s="59"/>
      <c r="I342" s="48"/>
      <c r="J342" s="48"/>
      <c r="K342" s="48"/>
      <c r="L342" s="48"/>
      <c r="M342" s="48"/>
      <c r="N342" s="69"/>
      <c r="O342" s="1"/>
      <c r="P342" s="1"/>
      <c r="Q342" s="5"/>
      <c r="R342" s="1"/>
      <c r="S342" s="1"/>
      <c r="T342" s="1"/>
      <c r="U342" s="1"/>
      <c r="V342" s="1"/>
      <c r="W342" s="1"/>
    </row>
    <row r="343" spans="1:23" s="4" customFormat="1" ht="20.100000000000001" customHeight="1" x14ac:dyDescent="0.25">
      <c r="A343" s="1"/>
      <c r="B343" s="60"/>
      <c r="C343" s="11"/>
      <c r="D343" s="11"/>
      <c r="E343" s="11"/>
      <c r="F343" s="11"/>
      <c r="G343" s="48"/>
      <c r="H343" s="59"/>
      <c r="I343" s="48"/>
      <c r="J343" s="48"/>
      <c r="K343" s="48"/>
      <c r="L343" s="48"/>
      <c r="M343" s="48"/>
      <c r="N343" s="69"/>
      <c r="O343" s="1"/>
      <c r="P343" s="1"/>
      <c r="Q343" s="5"/>
      <c r="R343" s="1"/>
      <c r="S343" s="1"/>
      <c r="T343" s="1"/>
      <c r="U343" s="1"/>
      <c r="V343" s="1"/>
      <c r="W343" s="1"/>
    </row>
    <row r="344" spans="1:23" s="4" customFormat="1" ht="20.100000000000001" customHeight="1" x14ac:dyDescent="0.25">
      <c r="A344" s="1"/>
      <c r="B344" s="60"/>
      <c r="C344" s="11"/>
      <c r="D344" s="11"/>
      <c r="E344" s="11"/>
      <c r="F344" s="11"/>
      <c r="G344" s="48"/>
      <c r="H344" s="59"/>
      <c r="I344" s="48"/>
      <c r="J344" s="48"/>
      <c r="K344" s="48"/>
      <c r="L344" s="48"/>
      <c r="M344" s="48"/>
      <c r="N344" s="69"/>
      <c r="O344" s="1"/>
      <c r="P344" s="1"/>
      <c r="Q344" s="5"/>
      <c r="R344" s="1"/>
      <c r="S344" s="1"/>
      <c r="T344" s="1"/>
      <c r="U344" s="1"/>
      <c r="V344" s="1"/>
      <c r="W344" s="1"/>
    </row>
    <row r="345" spans="1:23" s="4" customFormat="1" ht="20.100000000000001" customHeight="1" x14ac:dyDescent="0.25">
      <c r="A345" s="1"/>
      <c r="B345" s="60"/>
      <c r="C345" s="11"/>
      <c r="D345" s="11"/>
      <c r="E345" s="11"/>
      <c r="F345" s="11"/>
      <c r="G345" s="48"/>
      <c r="H345" s="59"/>
      <c r="I345" s="48"/>
      <c r="J345" s="48"/>
      <c r="K345" s="48"/>
      <c r="L345" s="48"/>
      <c r="M345" s="48"/>
      <c r="N345" s="69"/>
      <c r="O345" s="1"/>
      <c r="P345" s="1"/>
      <c r="Q345" s="5"/>
      <c r="R345" s="1"/>
      <c r="S345" s="1"/>
      <c r="T345" s="1"/>
      <c r="U345" s="1"/>
      <c r="V345" s="1"/>
      <c r="W345" s="1"/>
    </row>
    <row r="346" spans="1:23" s="4" customFormat="1" ht="20.100000000000001" customHeight="1" x14ac:dyDescent="0.25">
      <c r="A346" s="1"/>
      <c r="B346" s="60"/>
      <c r="C346" s="11"/>
      <c r="D346" s="11"/>
      <c r="E346" s="11"/>
      <c r="F346" s="11"/>
      <c r="G346" s="48"/>
      <c r="H346" s="59"/>
      <c r="I346" s="48"/>
      <c r="J346" s="48"/>
      <c r="K346" s="48"/>
      <c r="L346" s="48"/>
      <c r="M346" s="48"/>
      <c r="N346" s="69"/>
      <c r="O346" s="1"/>
      <c r="P346" s="1"/>
      <c r="Q346" s="5"/>
      <c r="R346" s="1"/>
      <c r="S346" s="1"/>
      <c r="T346" s="1"/>
      <c r="U346" s="1"/>
      <c r="V346" s="1"/>
      <c r="W346" s="1"/>
    </row>
    <row r="347" spans="1:23" s="4" customFormat="1" ht="20.100000000000001" customHeight="1" x14ac:dyDescent="0.25">
      <c r="A347" s="1"/>
      <c r="B347" s="60"/>
      <c r="C347" s="11"/>
      <c r="D347" s="11"/>
      <c r="E347" s="11"/>
      <c r="F347" s="11"/>
      <c r="G347" s="48"/>
      <c r="H347" s="59"/>
      <c r="I347" s="48"/>
      <c r="J347" s="48"/>
      <c r="K347" s="48"/>
      <c r="L347" s="48"/>
      <c r="M347" s="48"/>
      <c r="N347" s="69"/>
      <c r="O347" s="1"/>
      <c r="P347" s="1"/>
      <c r="Q347" s="5"/>
      <c r="R347" s="1"/>
      <c r="S347" s="1"/>
      <c r="T347" s="1"/>
      <c r="U347" s="1"/>
      <c r="V347" s="1"/>
      <c r="W347" s="1"/>
    </row>
    <row r="348" spans="1:23" s="4" customFormat="1" ht="20.100000000000001" customHeight="1" x14ac:dyDescent="0.25">
      <c r="A348" s="1"/>
      <c r="B348" s="60"/>
      <c r="C348" s="11"/>
      <c r="D348" s="11"/>
      <c r="E348" s="11"/>
      <c r="F348" s="11"/>
      <c r="G348" s="48"/>
      <c r="H348" s="59"/>
      <c r="I348" s="48"/>
      <c r="J348" s="48"/>
      <c r="K348" s="48"/>
      <c r="L348" s="48"/>
      <c r="M348" s="48"/>
      <c r="N348" s="69"/>
      <c r="O348" s="1"/>
      <c r="P348" s="1"/>
      <c r="Q348" s="5"/>
      <c r="R348" s="1"/>
      <c r="S348" s="1"/>
      <c r="T348" s="1"/>
      <c r="U348" s="1"/>
      <c r="V348" s="1"/>
      <c r="W348" s="1"/>
    </row>
    <row r="349" spans="1:23" s="4" customFormat="1" ht="20.100000000000001" customHeight="1" x14ac:dyDescent="0.25">
      <c r="A349" s="1"/>
      <c r="B349" s="60"/>
      <c r="C349" s="11"/>
      <c r="D349" s="11"/>
      <c r="E349" s="11"/>
      <c r="F349" s="11"/>
      <c r="G349" s="48"/>
      <c r="H349" s="59"/>
      <c r="I349" s="48"/>
      <c r="J349" s="48"/>
      <c r="K349" s="48"/>
      <c r="L349" s="48"/>
      <c r="M349" s="48"/>
      <c r="N349" s="69"/>
      <c r="O349" s="1"/>
      <c r="P349" s="1"/>
      <c r="Q349" s="5"/>
      <c r="R349" s="1"/>
      <c r="S349" s="1"/>
      <c r="T349" s="1"/>
      <c r="U349" s="1"/>
      <c r="V349" s="1"/>
      <c r="W349" s="1"/>
    </row>
    <row r="350" spans="1:23" s="4" customFormat="1" ht="20.100000000000001" customHeight="1" x14ac:dyDescent="0.25">
      <c r="A350" s="1"/>
      <c r="B350" s="60"/>
      <c r="C350" s="11"/>
      <c r="D350" s="11"/>
      <c r="E350" s="11"/>
      <c r="F350" s="11"/>
      <c r="G350" s="48"/>
      <c r="H350" s="59"/>
      <c r="I350" s="48"/>
      <c r="J350" s="48"/>
      <c r="K350" s="48"/>
      <c r="L350" s="48"/>
      <c r="M350" s="48"/>
      <c r="N350" s="69"/>
      <c r="O350" s="1"/>
      <c r="P350" s="1"/>
      <c r="Q350" s="5"/>
      <c r="R350" s="1"/>
      <c r="S350" s="1"/>
      <c r="T350" s="1"/>
      <c r="U350" s="1"/>
      <c r="V350" s="1"/>
      <c r="W350" s="1"/>
    </row>
    <row r="351" spans="1:23" s="4" customFormat="1" ht="20.100000000000001" customHeight="1" x14ac:dyDescent="0.25">
      <c r="A351" s="1"/>
      <c r="B351" s="60"/>
      <c r="C351" s="11"/>
      <c r="D351" s="11"/>
      <c r="E351" s="11"/>
      <c r="F351" s="11"/>
      <c r="G351" s="48"/>
      <c r="H351" s="59"/>
      <c r="I351" s="48"/>
      <c r="J351" s="48"/>
      <c r="K351" s="48"/>
      <c r="L351" s="48"/>
      <c r="M351" s="48"/>
      <c r="N351" s="69"/>
      <c r="O351" s="1"/>
      <c r="P351" s="1"/>
      <c r="Q351" s="5"/>
      <c r="R351" s="1"/>
      <c r="S351" s="1"/>
      <c r="T351" s="1"/>
      <c r="U351" s="1"/>
      <c r="V351" s="1"/>
      <c r="W351" s="1"/>
    </row>
    <row r="352" spans="1:23" s="4" customFormat="1" ht="20.100000000000001" customHeight="1" x14ac:dyDescent="0.25">
      <c r="A352" s="1"/>
      <c r="B352" s="60"/>
      <c r="C352" s="11"/>
      <c r="D352" s="11"/>
      <c r="E352" s="11"/>
      <c r="F352" s="11"/>
      <c r="G352" s="48"/>
      <c r="H352" s="59"/>
      <c r="I352" s="48"/>
      <c r="J352" s="48"/>
      <c r="K352" s="48"/>
      <c r="L352" s="48"/>
      <c r="M352" s="48"/>
      <c r="N352" s="69"/>
      <c r="O352" s="1"/>
      <c r="P352" s="1"/>
      <c r="Q352" s="5"/>
      <c r="R352" s="1"/>
      <c r="S352" s="1"/>
      <c r="T352" s="1"/>
      <c r="U352" s="1"/>
      <c r="V352" s="1"/>
      <c r="W352" s="1"/>
    </row>
    <row r="353" spans="1:23" s="4" customFormat="1" ht="20.100000000000001" customHeight="1" x14ac:dyDescent="0.25">
      <c r="A353" s="1"/>
      <c r="B353" s="60"/>
      <c r="C353" s="11"/>
      <c r="D353" s="11"/>
      <c r="E353" s="11"/>
      <c r="F353" s="11"/>
      <c r="G353" s="48"/>
      <c r="H353" s="59"/>
      <c r="I353" s="48"/>
      <c r="J353" s="48"/>
      <c r="K353" s="48"/>
      <c r="L353" s="48"/>
      <c r="M353" s="48"/>
      <c r="N353" s="69"/>
      <c r="O353" s="1"/>
      <c r="P353" s="1"/>
      <c r="Q353" s="5"/>
      <c r="R353" s="1"/>
      <c r="S353" s="1"/>
      <c r="T353" s="1"/>
      <c r="U353" s="1"/>
      <c r="V353" s="1"/>
      <c r="W353" s="1"/>
    </row>
    <row r="354" spans="1:23" s="4" customFormat="1" ht="20.100000000000001" customHeight="1" x14ac:dyDescent="0.25">
      <c r="A354" s="1"/>
      <c r="B354" s="60"/>
      <c r="C354" s="11"/>
      <c r="D354" s="11"/>
      <c r="E354" s="11"/>
      <c r="F354" s="11"/>
      <c r="G354" s="48"/>
      <c r="H354" s="59"/>
      <c r="I354" s="48"/>
      <c r="J354" s="48"/>
      <c r="K354" s="48"/>
      <c r="L354" s="48"/>
      <c r="M354" s="48"/>
      <c r="N354" s="69"/>
      <c r="O354" s="1"/>
      <c r="P354" s="1"/>
      <c r="Q354" s="5"/>
      <c r="R354" s="1"/>
      <c r="S354" s="1"/>
      <c r="T354" s="1"/>
      <c r="U354" s="1"/>
      <c r="V354" s="1"/>
      <c r="W354" s="1"/>
    </row>
    <row r="355" spans="1:23" s="4" customFormat="1" ht="20.100000000000001" customHeight="1" x14ac:dyDescent="0.25">
      <c r="A355" s="1"/>
      <c r="B355" s="60"/>
      <c r="C355" s="11"/>
      <c r="D355" s="11"/>
      <c r="E355" s="11"/>
      <c r="F355" s="11"/>
      <c r="G355" s="48"/>
      <c r="H355" s="59"/>
      <c r="I355" s="48"/>
      <c r="J355" s="48"/>
      <c r="K355" s="48"/>
      <c r="L355" s="48"/>
      <c r="M355" s="48"/>
      <c r="N355" s="69"/>
      <c r="O355" s="1"/>
      <c r="P355" s="1"/>
      <c r="Q355" s="5"/>
      <c r="R355" s="1"/>
      <c r="S355" s="1"/>
      <c r="T355" s="1"/>
      <c r="U355" s="1"/>
      <c r="V355" s="1"/>
      <c r="W355" s="1"/>
    </row>
    <row r="356" spans="1:23" s="4" customFormat="1" ht="20.100000000000001" customHeight="1" x14ac:dyDescent="0.25">
      <c r="A356" s="1"/>
      <c r="B356" s="60"/>
      <c r="C356" s="11"/>
      <c r="D356" s="11"/>
      <c r="E356" s="11"/>
      <c r="F356" s="11"/>
      <c r="G356" s="48"/>
      <c r="H356" s="59"/>
      <c r="I356" s="48"/>
      <c r="J356" s="48"/>
      <c r="K356" s="48"/>
      <c r="L356" s="48"/>
      <c r="M356" s="48"/>
      <c r="N356" s="69"/>
      <c r="O356" s="1"/>
      <c r="P356" s="1"/>
      <c r="Q356" s="5"/>
      <c r="R356" s="1"/>
      <c r="S356" s="1"/>
      <c r="T356" s="1"/>
      <c r="U356" s="1"/>
      <c r="V356" s="1"/>
      <c r="W356" s="1"/>
    </row>
    <row r="357" spans="1:23" s="4" customFormat="1" ht="20.100000000000001" customHeight="1" x14ac:dyDescent="0.25">
      <c r="A357" s="1"/>
      <c r="B357" s="60"/>
      <c r="C357" s="11"/>
      <c r="D357" s="11"/>
      <c r="E357" s="11"/>
      <c r="F357" s="11"/>
      <c r="G357" s="48"/>
      <c r="H357" s="59"/>
      <c r="I357" s="48"/>
      <c r="J357" s="48"/>
      <c r="K357" s="48"/>
      <c r="L357" s="48"/>
      <c r="M357" s="48"/>
      <c r="N357" s="69"/>
      <c r="O357" s="1"/>
      <c r="P357" s="1"/>
      <c r="Q357" s="5"/>
      <c r="R357" s="1"/>
      <c r="S357" s="1"/>
      <c r="T357" s="1"/>
      <c r="U357" s="1"/>
      <c r="V357" s="1"/>
      <c r="W357" s="1"/>
    </row>
  </sheetData>
  <mergeCells count="4">
    <mergeCell ref="C2:G2"/>
    <mergeCell ref="I2:M2"/>
    <mergeCell ref="A1:M1"/>
    <mergeCell ref="A5:N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zoomScale="110" zoomScaleNormal="110" workbookViewId="0">
      <selection activeCell="I4" sqref="I4"/>
    </sheetView>
  </sheetViews>
  <sheetFormatPr defaultRowHeight="15" x14ac:dyDescent="0.25"/>
  <cols>
    <col min="1" max="3" width="10.7109375" customWidth="1"/>
    <col min="4" max="4" width="10.7109375" style="134" customWidth="1"/>
    <col min="5" max="5" width="10.7109375" customWidth="1"/>
    <col min="6" max="7" width="10.7109375" style="134" customWidth="1"/>
    <col min="8" max="8" width="10.7109375" style="42" customWidth="1"/>
    <col min="9" max="9" width="10.7109375" style="134" customWidth="1"/>
    <col min="10" max="10" width="10.7109375" style="136" customWidth="1"/>
    <col min="11" max="11" width="10.7109375" style="134" customWidth="1"/>
    <col min="12" max="12" width="1" style="139" customWidth="1"/>
    <col min="13" max="13" width="81.7109375" customWidth="1"/>
  </cols>
  <sheetData>
    <row r="1" spans="1:48" x14ac:dyDescent="0.25">
      <c r="A1" s="210" t="s">
        <v>139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48" s="173" customFormat="1" ht="72" customHeight="1" x14ac:dyDescent="0.25">
      <c r="A2" s="170" t="s">
        <v>9</v>
      </c>
      <c r="B2" s="170" t="s">
        <v>10</v>
      </c>
      <c r="C2" s="170" t="s">
        <v>11</v>
      </c>
      <c r="D2" s="171" t="s">
        <v>36</v>
      </c>
      <c r="E2" s="170" t="s">
        <v>110</v>
      </c>
      <c r="F2" s="171" t="s">
        <v>111</v>
      </c>
      <c r="G2" s="171" t="s">
        <v>105</v>
      </c>
      <c r="H2" s="198" t="s">
        <v>61</v>
      </c>
      <c r="I2" s="171" t="s">
        <v>109</v>
      </c>
      <c r="J2" s="187" t="s">
        <v>106</v>
      </c>
      <c r="K2" s="187" t="s">
        <v>112</v>
      </c>
      <c r="L2" s="172"/>
      <c r="M2" s="93" t="s">
        <v>143</v>
      </c>
      <c r="AU2" s="173" t="s">
        <v>106</v>
      </c>
      <c r="AV2" s="173" t="s">
        <v>106</v>
      </c>
    </row>
    <row r="3" spans="1:48" s="135" customFormat="1" ht="30" x14ac:dyDescent="0.25">
      <c r="A3" s="28"/>
      <c r="B3" s="174" t="s">
        <v>100</v>
      </c>
      <c r="C3" s="174" t="s">
        <v>99</v>
      </c>
      <c r="D3" s="175" t="s">
        <v>101</v>
      </c>
      <c r="E3" s="174" t="s">
        <v>8</v>
      </c>
      <c r="F3" s="174" t="s">
        <v>102</v>
      </c>
      <c r="G3" s="174" t="s">
        <v>107</v>
      </c>
      <c r="H3" s="199"/>
      <c r="I3" s="174" t="s">
        <v>107</v>
      </c>
      <c r="J3" s="161" t="s">
        <v>59</v>
      </c>
      <c r="K3" s="161" t="s">
        <v>59</v>
      </c>
      <c r="L3" s="162"/>
      <c r="M3" s="177" t="s">
        <v>145</v>
      </c>
    </row>
    <row r="4" spans="1:48" x14ac:dyDescent="0.25">
      <c r="A4" s="163">
        <v>2020</v>
      </c>
      <c r="B4" s="63">
        <v>1</v>
      </c>
      <c r="C4" s="63">
        <f>B4</f>
        <v>1</v>
      </c>
      <c r="D4" s="164">
        <f>C4*PARAMETERS!$B$17/1000000000</f>
        <v>1.8760195758564434E-12</v>
      </c>
      <c r="E4" s="164">
        <f>D4*PARAMETERS!$B$19</f>
        <v>1.8760195758564434E-14</v>
      </c>
      <c r="F4" s="164">
        <f>DECARBONISATION!O7*1000000000000</f>
        <v>1462490829686651</v>
      </c>
      <c r="G4" s="164">
        <f>E4*F4</f>
        <v>27.436614260026889</v>
      </c>
      <c r="H4" s="196">
        <f>1</f>
        <v>1</v>
      </c>
      <c r="I4" s="164">
        <f>H4*G4</f>
        <v>27.436614260026889</v>
      </c>
      <c r="J4" s="165">
        <f>SUM(I4:I34)/SUM(B4:B34)</f>
        <v>270.54761079380421</v>
      </c>
      <c r="K4" s="165">
        <f>SUM(I4:I84)/SUM(B4:B84)</f>
        <v>270.54761079380421</v>
      </c>
      <c r="L4" s="151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Q4" s="134"/>
      <c r="AR4" s="134"/>
      <c r="AT4" s="134"/>
      <c r="AU4" s="134">
        <f>SUM(AT4:AT34)</f>
        <v>0</v>
      </c>
      <c r="AV4" s="134">
        <f>SUM(AT4:AT84)</f>
        <v>0</v>
      </c>
    </row>
    <row r="5" spans="1:48" x14ac:dyDescent="0.25">
      <c r="A5" s="63">
        <f>A4+1</f>
        <v>2021</v>
      </c>
      <c r="B5" s="63">
        <v>0</v>
      </c>
      <c r="C5" s="63">
        <f>C4+B5</f>
        <v>1</v>
      </c>
      <c r="D5" s="164">
        <f>C5*PARAMETERS!$B$17/1000000000</f>
        <v>1.8760195758564434E-12</v>
      </c>
      <c r="E5" s="164">
        <f>D5*PARAMETERS!$B$19</f>
        <v>1.8760195758564434E-14</v>
      </c>
      <c r="F5" s="164">
        <f>DECARBONISATION!O8*1000000000000</f>
        <v>1504334594892283</v>
      </c>
      <c r="G5" s="164">
        <f t="shared" ref="G5:G68" si="0">E5*F5</f>
        <v>28.221611486559954</v>
      </c>
      <c r="H5" s="196">
        <f>H4*(1-PARAMETERS!$B$23)</f>
        <v>0.97</v>
      </c>
      <c r="I5" s="164">
        <f t="shared" ref="I5:I68" si="1">H5*G5</f>
        <v>27.374963141963153</v>
      </c>
      <c r="J5" s="166" t="s">
        <v>108</v>
      </c>
      <c r="K5" s="166" t="s">
        <v>108</v>
      </c>
      <c r="L5" s="151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Q5" s="134"/>
      <c r="AR5" s="134"/>
      <c r="AT5" s="134"/>
      <c r="AU5">
        <f>AU4*(12/44)</f>
        <v>0</v>
      </c>
    </row>
    <row r="6" spans="1:48" x14ac:dyDescent="0.25">
      <c r="A6" s="63">
        <f t="shared" ref="A6:A70" si="2">A5+1</f>
        <v>2022</v>
      </c>
      <c r="B6" s="63"/>
      <c r="C6" s="63">
        <f t="shared" ref="C6:C69" si="3">C5+B6</f>
        <v>1</v>
      </c>
      <c r="D6" s="164">
        <f>C6*PARAMETERS!$B$17/1000000000</f>
        <v>1.8760195758564434E-12</v>
      </c>
      <c r="E6" s="164">
        <f>D6*PARAMETERS!$B$19</f>
        <v>1.8760195758564434E-14</v>
      </c>
      <c r="F6" s="164">
        <f>DECARBONISATION!O9*1000000000000</f>
        <v>1546831021016109.5</v>
      </c>
      <c r="G6" s="164">
        <f t="shared" si="0"/>
        <v>29.018852759682311</v>
      </c>
      <c r="H6" s="196">
        <f>H5*(1-PARAMETERS!$B$23)</f>
        <v>0.94089999999999996</v>
      </c>
      <c r="I6" s="164">
        <f t="shared" si="1"/>
        <v>27.303838561585085</v>
      </c>
      <c r="J6" s="165">
        <f>J4*12/44</f>
        <v>73.785712034673878</v>
      </c>
      <c r="K6" s="165">
        <f>K4*12/44</f>
        <v>73.785712034673878</v>
      </c>
      <c r="L6" s="151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Q6" s="134"/>
      <c r="AR6" s="134"/>
      <c r="AT6" s="134"/>
    </row>
    <row r="7" spans="1:48" x14ac:dyDescent="0.25">
      <c r="A7" s="63">
        <f t="shared" si="2"/>
        <v>2023</v>
      </c>
      <c r="B7" s="63"/>
      <c r="C7" s="63">
        <f t="shared" si="3"/>
        <v>1</v>
      </c>
      <c r="D7" s="164">
        <f>C7*PARAMETERS!$B$17/1000000000</f>
        <v>1.8760195758564434E-12</v>
      </c>
      <c r="E7" s="164">
        <f>D7*PARAMETERS!$B$19</f>
        <v>1.8760195758564434E-14</v>
      </c>
      <c r="F7" s="164">
        <f>DECARBONISATION!O10*1000000000000</f>
        <v>1589990530990204.3</v>
      </c>
      <c r="G7" s="164">
        <f t="shared" si="0"/>
        <v>29.82853361564004</v>
      </c>
      <c r="H7" s="196">
        <f>H6*(1-PARAMETERS!$B$23)</f>
        <v>0.91267299999999996</v>
      </c>
      <c r="I7" s="164">
        <f t="shared" si="1"/>
        <v>27.223697260587041</v>
      </c>
      <c r="J7" s="167"/>
      <c r="K7" s="164"/>
      <c r="L7" s="151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Q7" s="134"/>
      <c r="AR7" s="134"/>
      <c r="AT7" s="134"/>
    </row>
    <row r="8" spans="1:48" x14ac:dyDescent="0.25">
      <c r="A8" s="63">
        <f t="shared" si="2"/>
        <v>2024</v>
      </c>
      <c r="B8" s="63"/>
      <c r="C8" s="63">
        <f t="shared" si="3"/>
        <v>1</v>
      </c>
      <c r="D8" s="164">
        <f>C8*PARAMETERS!$B$17/1000000000</f>
        <v>1.8760195758564434E-12</v>
      </c>
      <c r="E8" s="164">
        <f>D8*PARAMETERS!$B$19</f>
        <v>1.8760195758564434E-14</v>
      </c>
      <c r="F8" s="164">
        <f>DECARBONISATION!O11*1000000000000</f>
        <v>1633823910018916.3</v>
      </c>
      <c r="G8" s="164">
        <f t="shared" si="0"/>
        <v>30.650856386978031</v>
      </c>
      <c r="H8" s="196">
        <f>H7*(1-PARAMETERS!$B$23)</f>
        <v>0.88529280999999993</v>
      </c>
      <c r="I8" s="164">
        <f t="shared" si="1"/>
        <v>27.134982779734226</v>
      </c>
      <c r="J8" s="167"/>
      <c r="K8" s="164"/>
      <c r="L8" s="151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Q8" s="134"/>
      <c r="AR8" s="134"/>
      <c r="AT8" s="134"/>
    </row>
    <row r="9" spans="1:48" x14ac:dyDescent="0.25">
      <c r="A9" s="63">
        <f t="shared" si="2"/>
        <v>2025</v>
      </c>
      <c r="B9" s="63"/>
      <c r="C9" s="63">
        <f t="shared" si="3"/>
        <v>1</v>
      </c>
      <c r="D9" s="164">
        <f>C9*PARAMETERS!$B$17/1000000000</f>
        <v>1.8760195758564434E-12</v>
      </c>
      <c r="E9" s="164">
        <f>D9*PARAMETERS!$B$19</f>
        <v>1.8760195758564434E-14</v>
      </c>
      <c r="F9" s="164">
        <f>DECARBONISATION!O12*1000000000000</f>
        <v>1678342301892355.8</v>
      </c>
      <c r="G9" s="164">
        <f t="shared" si="0"/>
        <v>31.48603013338024</v>
      </c>
      <c r="H9" s="196">
        <f>H8*(1-PARAMETERS!$B$23)</f>
        <v>0.8587340256999999</v>
      </c>
      <c r="I9" s="164">
        <f t="shared" si="1"/>
        <v>27.038125409749117</v>
      </c>
      <c r="J9" s="167"/>
      <c r="K9" s="164"/>
      <c r="L9" s="151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Q9" s="134"/>
      <c r="AR9" s="134"/>
      <c r="AT9" s="134"/>
    </row>
    <row r="10" spans="1:48" x14ac:dyDescent="0.25">
      <c r="A10" s="63">
        <f t="shared" si="2"/>
        <v>2026</v>
      </c>
      <c r="B10" s="63"/>
      <c r="C10" s="63">
        <f t="shared" si="3"/>
        <v>1</v>
      </c>
      <c r="D10" s="164">
        <f>C10*PARAMETERS!$B$17/1000000000</f>
        <v>1.8760195758564434E-12</v>
      </c>
      <c r="E10" s="164">
        <f>D10*PARAMETERS!$B$19</f>
        <v>1.8760195758564434E-14</v>
      </c>
      <c r="F10" s="164">
        <f>DECARBONISATION!O13*1000000000000</f>
        <v>1723557205305971.8</v>
      </c>
      <c r="G10" s="164">
        <f t="shared" si="0"/>
        <v>32.334270572624263</v>
      </c>
      <c r="H10" s="196">
        <f>H9*(1-PARAMETERS!$B$23)</f>
        <v>0.83297200492899992</v>
      </c>
      <c r="I10" s="164">
        <f t="shared" si="1"/>
        <v>26.933542186795595</v>
      </c>
      <c r="J10" s="167"/>
      <c r="K10" s="164"/>
      <c r="L10" s="151"/>
      <c r="M10" s="134"/>
      <c r="N10" s="134">
        <f>30*1500*24</f>
        <v>1080000</v>
      </c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Q10" s="134"/>
      <c r="AR10" s="134"/>
      <c r="AT10" s="134"/>
    </row>
    <row r="11" spans="1:48" x14ac:dyDescent="0.25">
      <c r="A11" s="63">
        <f t="shared" si="2"/>
        <v>2027</v>
      </c>
      <c r="B11" s="63"/>
      <c r="C11" s="63">
        <f t="shared" si="3"/>
        <v>1</v>
      </c>
      <c r="D11" s="164">
        <f>C11*PARAMETERS!$B$17/1000000000</f>
        <v>1.8760195758564434E-12</v>
      </c>
      <c r="E11" s="164">
        <f>D11*PARAMETERS!$B$19</f>
        <v>1.8760195758564434E-14</v>
      </c>
      <c r="F11" s="164">
        <f>DECARBONISATION!O14*1000000000000</f>
        <v>1769480470214353.8</v>
      </c>
      <c r="G11" s="164">
        <f t="shared" si="0"/>
        <v>33.195800012177919</v>
      </c>
      <c r="H11" s="196">
        <f>H10*(1-PARAMETERS!$B$23)</f>
        <v>0.80798284478112992</v>
      </c>
      <c r="I11" s="164">
        <f t="shared" si="1"/>
        <v>26.821636928624983</v>
      </c>
      <c r="J11" s="167"/>
      <c r="K11" s="164"/>
      <c r="L11" s="151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Q11" s="134"/>
      <c r="AR11" s="134"/>
      <c r="AT11" s="134"/>
    </row>
    <row r="12" spans="1:48" x14ac:dyDescent="0.25">
      <c r="A12" s="63">
        <f t="shared" si="2"/>
        <v>2028</v>
      </c>
      <c r="B12" s="63"/>
      <c r="C12" s="63">
        <f t="shared" si="3"/>
        <v>1</v>
      </c>
      <c r="D12" s="164">
        <f>C12*PARAMETERS!$B$17/1000000000</f>
        <v>1.8760195758564434E-12</v>
      </c>
      <c r="E12" s="164">
        <f>D12*PARAMETERS!$B$19</f>
        <v>1.8760195758564434E-14</v>
      </c>
      <c r="F12" s="164">
        <f>DECARBONISATION!O15*1000000000000</f>
        <v>1816124294244684.3</v>
      </c>
      <c r="G12" s="164">
        <f t="shared" si="0"/>
        <v>34.070847281914951</v>
      </c>
      <c r="H12" s="196">
        <f>H11*(1-PARAMETERS!$B$23)</f>
        <v>0.78374335943769602</v>
      </c>
      <c r="I12" s="164">
        <f t="shared" si="1"/>
        <v>26.702800307616716</v>
      </c>
      <c r="J12" s="167"/>
      <c r="K12" s="164"/>
      <c r="L12" s="151"/>
      <c r="M12" s="134"/>
      <c r="N12" s="134">
        <f>40*33000</f>
        <v>1320000</v>
      </c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Q12" s="134"/>
      <c r="AR12" s="134"/>
      <c r="AT12" s="134"/>
    </row>
    <row r="13" spans="1:48" x14ac:dyDescent="0.25">
      <c r="A13" s="63">
        <f t="shared" si="2"/>
        <v>2029</v>
      </c>
      <c r="B13" s="63"/>
      <c r="C13" s="63">
        <f t="shared" si="3"/>
        <v>1</v>
      </c>
      <c r="D13" s="164">
        <f>C13*PARAMETERS!$B$17/1000000000</f>
        <v>1.8760195758564434E-12</v>
      </c>
      <c r="E13" s="164">
        <f>D13*PARAMETERS!$B$19</f>
        <v>1.8760195758564434E-14</v>
      </c>
      <c r="F13" s="164">
        <f>DECARBONISATION!O16*1000000000000</f>
        <v>1863501219192656</v>
      </c>
      <c r="G13" s="164">
        <f t="shared" si="0"/>
        <v>34.95964766837772</v>
      </c>
      <c r="H13" s="196">
        <f>H12*(1-PARAMETERS!$B$23)</f>
        <v>0.76023105865456508</v>
      </c>
      <c r="I13" s="164">
        <f t="shared" si="1"/>
        <v>26.577409957121393</v>
      </c>
      <c r="J13" s="167"/>
      <c r="K13" s="164"/>
      <c r="L13" s="151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Q13" s="134"/>
      <c r="AR13" s="134"/>
      <c r="AT13" s="134"/>
    </row>
    <row r="14" spans="1:48" x14ac:dyDescent="0.25">
      <c r="A14" s="63">
        <f t="shared" si="2"/>
        <v>2030</v>
      </c>
      <c r="B14" s="63">
        <v>0</v>
      </c>
      <c r="C14" s="63">
        <v>0</v>
      </c>
      <c r="D14" s="164">
        <f>C14*PARAMETERS!$B$17/1000000000</f>
        <v>0</v>
      </c>
      <c r="E14" s="164">
        <f>D14*PARAMETERS!$B$19</f>
        <v>0</v>
      </c>
      <c r="F14" s="164">
        <f>DECARBONISATION!O17*1000000000000</f>
        <v>1911624127621202.8</v>
      </c>
      <c r="G14" s="164">
        <f t="shared" si="0"/>
        <v>0</v>
      </c>
      <c r="H14" s="196">
        <f>H13*(1-PARAMETERS!$B$23)</f>
        <v>0.73742412689492809</v>
      </c>
      <c r="I14" s="164">
        <f t="shared" si="1"/>
        <v>0</v>
      </c>
      <c r="J14" s="167"/>
      <c r="K14" s="164"/>
      <c r="L14" s="151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Q14" s="134"/>
      <c r="AR14" s="134"/>
      <c r="AT14" s="134"/>
    </row>
    <row r="15" spans="1:48" x14ac:dyDescent="0.25">
      <c r="A15" s="63">
        <f t="shared" si="2"/>
        <v>2031</v>
      </c>
      <c r="B15" s="63"/>
      <c r="C15" s="63">
        <f t="shared" si="3"/>
        <v>0</v>
      </c>
      <c r="D15" s="164">
        <f>C15*PARAMETERS!$B$17/1000000000</f>
        <v>0</v>
      </c>
      <c r="E15" s="164">
        <f>D15*PARAMETERS!$B$19</f>
        <v>0</v>
      </c>
      <c r="F15" s="164">
        <f>DECARBONISATION!O18*1000000000000</f>
        <v>1960506239580035.8</v>
      </c>
      <c r="G15" s="164">
        <f t="shared" si="0"/>
        <v>0</v>
      </c>
      <c r="H15" s="196">
        <f>H14*(1-PARAMETERS!$B$23)</f>
        <v>0.71530140308808021</v>
      </c>
      <c r="I15" s="164">
        <f t="shared" si="1"/>
        <v>0</v>
      </c>
      <c r="J15" s="167"/>
      <c r="K15" s="164"/>
      <c r="L15" s="151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Q15" s="134"/>
      <c r="AR15" s="134"/>
      <c r="AT15" s="134"/>
    </row>
    <row r="16" spans="1:48" x14ac:dyDescent="0.25">
      <c r="A16" s="63">
        <f t="shared" si="2"/>
        <v>2032</v>
      </c>
      <c r="B16" s="63"/>
      <c r="C16" s="63">
        <f t="shared" si="3"/>
        <v>0</v>
      </c>
      <c r="D16" s="164">
        <f>C16*PARAMETERS!$B$17/1000000000</f>
        <v>0</v>
      </c>
      <c r="E16" s="164">
        <f>D16*PARAMETERS!$B$19</f>
        <v>0</v>
      </c>
      <c r="F16" s="164">
        <f>DECARBONISATION!O19*1000000000000</f>
        <v>2010161109461769.5</v>
      </c>
      <c r="G16" s="164">
        <f t="shared" si="0"/>
        <v>0</v>
      </c>
      <c r="H16" s="196">
        <f>H15*(1-PARAMETERS!$B$23)</f>
        <v>0.69384236099543783</v>
      </c>
      <c r="I16" s="164">
        <f t="shared" si="1"/>
        <v>0</v>
      </c>
      <c r="J16" s="167"/>
      <c r="K16" s="164"/>
      <c r="L16" s="151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Q16" s="134"/>
      <c r="AR16" s="134"/>
      <c r="AT16" s="134"/>
    </row>
    <row r="17" spans="1:46" x14ac:dyDescent="0.25">
      <c r="A17" s="63">
        <f t="shared" si="2"/>
        <v>2033</v>
      </c>
      <c r="B17" s="63"/>
      <c r="C17" s="63">
        <f t="shared" si="3"/>
        <v>0</v>
      </c>
      <c r="D17" s="164">
        <f>C17*PARAMETERS!$B$17/1000000000</f>
        <v>0</v>
      </c>
      <c r="E17" s="164">
        <f>D17*PARAMETERS!$B$19</f>
        <v>0</v>
      </c>
      <c r="F17" s="164">
        <f>DECARBONISATION!O20*1000000000000</f>
        <v>2060602623008333.5</v>
      </c>
      <c r="G17" s="164">
        <f t="shared" si="0"/>
        <v>0</v>
      </c>
      <c r="H17" s="196">
        <f>H16*(1-PARAMETERS!$B$23)</f>
        <v>0.67302709016557472</v>
      </c>
      <c r="I17" s="164">
        <f t="shared" si="1"/>
        <v>0</v>
      </c>
      <c r="J17" s="167"/>
      <c r="K17" s="164"/>
      <c r="L17" s="151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Q17" s="134"/>
      <c r="AR17" s="134"/>
      <c r="AT17" s="134"/>
    </row>
    <row r="18" spans="1:46" x14ac:dyDescent="0.25">
      <c r="A18" s="63">
        <f t="shared" si="2"/>
        <v>2034</v>
      </c>
      <c r="B18" s="63"/>
      <c r="C18" s="63">
        <f t="shared" si="3"/>
        <v>0</v>
      </c>
      <c r="D18" s="164">
        <f>C18*PARAMETERS!$B$17/1000000000</f>
        <v>0</v>
      </c>
      <c r="E18" s="164">
        <f>D18*PARAMETERS!$B$19</f>
        <v>0</v>
      </c>
      <c r="F18" s="164">
        <f>DECARBONISATION!O21*1000000000000</f>
        <v>2111844994479429.3</v>
      </c>
      <c r="G18" s="164">
        <f t="shared" si="0"/>
        <v>0</v>
      </c>
      <c r="H18" s="196">
        <f>H17*(1-PARAMETERS!$B$23)</f>
        <v>0.65283627746060746</v>
      </c>
      <c r="I18" s="164">
        <f t="shared" si="1"/>
        <v>0</v>
      </c>
      <c r="J18" s="167"/>
      <c r="K18" s="164"/>
      <c r="L18" s="151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Q18" s="134"/>
      <c r="AR18" s="134"/>
      <c r="AT18" s="134"/>
    </row>
    <row r="19" spans="1:46" x14ac:dyDescent="0.25">
      <c r="A19" s="63">
        <f t="shared" si="2"/>
        <v>2035</v>
      </c>
      <c r="B19" s="63"/>
      <c r="C19" s="63">
        <f t="shared" si="3"/>
        <v>0</v>
      </c>
      <c r="D19" s="164">
        <f>C19*PARAMETERS!$B$17/1000000000</f>
        <v>0</v>
      </c>
      <c r="E19" s="164">
        <f>D19*PARAMETERS!$B$19</f>
        <v>0</v>
      </c>
      <c r="F19" s="164">
        <f>DECARBONISATION!O22*1000000000000</f>
        <v>2163902763992972.3</v>
      </c>
      <c r="G19" s="164">
        <f t="shared" si="0"/>
        <v>0</v>
      </c>
      <c r="H19" s="196">
        <f>H18*(1-PARAMETERS!$B$23)</f>
        <v>0.63325118913678924</v>
      </c>
      <c r="I19" s="164">
        <f t="shared" si="1"/>
        <v>0</v>
      </c>
      <c r="J19" s="167"/>
      <c r="K19" s="164"/>
      <c r="L19" s="151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Q19" s="134"/>
      <c r="AR19" s="134"/>
      <c r="AT19" s="134"/>
    </row>
    <row r="20" spans="1:46" x14ac:dyDescent="0.25">
      <c r="A20" s="63">
        <f t="shared" si="2"/>
        <v>2036</v>
      </c>
      <c r="B20" s="63"/>
      <c r="C20" s="63">
        <f t="shared" si="3"/>
        <v>0</v>
      </c>
      <c r="D20" s="164">
        <f>C20*PARAMETERS!$B$17/1000000000</f>
        <v>0</v>
      </c>
      <c r="E20" s="164">
        <f>D20*PARAMETERS!$B$19</f>
        <v>0</v>
      </c>
      <c r="F20" s="164">
        <f>DECARBONISATION!O23*1000000000000</f>
        <v>2216790795045798.8</v>
      </c>
      <c r="G20" s="164">
        <f t="shared" si="0"/>
        <v>0</v>
      </c>
      <c r="H20" s="196">
        <f>H19*(1-PARAMETERS!$B$23)</f>
        <v>0.61425365346268557</v>
      </c>
      <c r="I20" s="164">
        <f t="shared" si="1"/>
        <v>0</v>
      </c>
      <c r="J20" s="167"/>
      <c r="K20" s="164"/>
      <c r="L20" s="151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Q20" s="134"/>
      <c r="AR20" s="134"/>
      <c r="AT20" s="134"/>
    </row>
    <row r="21" spans="1:46" x14ac:dyDescent="0.25">
      <c r="A21" s="63">
        <f t="shared" si="2"/>
        <v>2037</v>
      </c>
      <c r="B21" s="63"/>
      <c r="C21" s="63">
        <f t="shared" si="3"/>
        <v>0</v>
      </c>
      <c r="D21" s="164">
        <f>C21*PARAMETERS!$B$17/1000000000</f>
        <v>0</v>
      </c>
      <c r="E21" s="164">
        <f>D21*PARAMETERS!$B$19</f>
        <v>0</v>
      </c>
      <c r="F21" s="164">
        <f>DECARBONISATION!O24*1000000000000</f>
        <v>2270524272221345.5</v>
      </c>
      <c r="G21" s="164">
        <f t="shared" si="0"/>
        <v>0</v>
      </c>
      <c r="H21" s="196">
        <f>H20*(1-PARAMETERS!$B$23)</f>
        <v>0.595826043858805</v>
      </c>
      <c r="I21" s="164">
        <f t="shared" si="1"/>
        <v>0</v>
      </c>
      <c r="J21" s="167"/>
      <c r="K21" s="164"/>
      <c r="L21" s="151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Q21" s="134"/>
      <c r="AR21" s="134"/>
      <c r="AT21" s="134"/>
    </row>
    <row r="22" spans="1:46" x14ac:dyDescent="0.25">
      <c r="A22" s="63">
        <f t="shared" si="2"/>
        <v>2038</v>
      </c>
      <c r="B22" s="63"/>
      <c r="C22" s="63">
        <f t="shared" si="3"/>
        <v>0</v>
      </c>
      <c r="D22" s="164">
        <f>C22*PARAMETERS!$B$17/1000000000</f>
        <v>0</v>
      </c>
      <c r="E22" s="164">
        <f>D22*PARAMETERS!$B$19</f>
        <v>0</v>
      </c>
      <c r="F22" s="164">
        <f>DECARBONISATION!O25*1000000000000</f>
        <v>2325118699089614</v>
      </c>
      <c r="G22" s="164">
        <f t="shared" si="0"/>
        <v>0</v>
      </c>
      <c r="H22" s="196">
        <f>H21*(1-PARAMETERS!$B$23)</f>
        <v>0.57795126254304086</v>
      </c>
      <c r="I22" s="164">
        <f t="shared" si="1"/>
        <v>0</v>
      </c>
      <c r="J22" s="167"/>
      <c r="K22" s="164"/>
      <c r="L22" s="151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Q22" s="134"/>
      <c r="AR22" s="134"/>
      <c r="AT22" s="134"/>
    </row>
    <row r="23" spans="1:46" x14ac:dyDescent="0.25">
      <c r="A23" s="63">
        <f t="shared" si="2"/>
        <v>2039</v>
      </c>
      <c r="B23" s="63"/>
      <c r="C23" s="63">
        <f t="shared" si="3"/>
        <v>0</v>
      </c>
      <c r="D23" s="164">
        <f>C23*PARAMETERS!$B$17/1000000000</f>
        <v>0</v>
      </c>
      <c r="E23" s="164">
        <f>D23*PARAMETERS!$B$19</f>
        <v>0</v>
      </c>
      <c r="F23" s="164">
        <f>DECARBONISATION!O26*1000000000000</f>
        <v>2380589896303416</v>
      </c>
      <c r="G23" s="164">
        <f t="shared" si="0"/>
        <v>0</v>
      </c>
      <c r="H23" s="196">
        <f>H22*(1-PARAMETERS!$B$23)</f>
        <v>0.56061272466674961</v>
      </c>
      <c r="I23" s="164">
        <f t="shared" si="1"/>
        <v>0</v>
      </c>
      <c r="J23" s="167"/>
      <c r="K23" s="164"/>
      <c r="L23" s="151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Q23" s="134"/>
      <c r="AR23" s="134"/>
      <c r="AT23" s="134"/>
    </row>
    <row r="24" spans="1:46" x14ac:dyDescent="0.25">
      <c r="A24" s="63">
        <f t="shared" si="2"/>
        <v>2040</v>
      </c>
      <c r="B24" s="63"/>
      <c r="C24" s="63">
        <f t="shared" si="3"/>
        <v>0</v>
      </c>
      <c r="D24" s="164">
        <f>C24*PARAMETERS!$B$17/1000000000</f>
        <v>0</v>
      </c>
      <c r="E24" s="164">
        <f>D24*PARAMETERS!$B$19</f>
        <v>0</v>
      </c>
      <c r="F24" s="164">
        <f>DECARBONISATION!O27*1000000000000</f>
        <v>2436953999893717.5</v>
      </c>
      <c r="G24" s="164">
        <f t="shared" si="0"/>
        <v>0</v>
      </c>
      <c r="H24" s="196">
        <f>H23*(1-PARAMETERS!$B$23)</f>
        <v>0.54379434292674711</v>
      </c>
      <c r="I24" s="164">
        <f t="shared" si="1"/>
        <v>0</v>
      </c>
      <c r="J24" s="167"/>
      <c r="K24" s="164"/>
      <c r="L24" s="151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Q24" s="134"/>
      <c r="AR24" s="134"/>
      <c r="AT24" s="134"/>
    </row>
    <row r="25" spans="1:46" x14ac:dyDescent="0.25">
      <c r="A25" s="63">
        <f t="shared" si="2"/>
        <v>2041</v>
      </c>
      <c r="B25" s="63"/>
      <c r="C25" s="63">
        <f t="shared" si="3"/>
        <v>0</v>
      </c>
      <c r="D25" s="164">
        <f>C25*PARAMETERS!$B$17/1000000000</f>
        <v>0</v>
      </c>
      <c r="E25" s="164">
        <f>D25*PARAMETERS!$B$19</f>
        <v>0</v>
      </c>
      <c r="F25" s="164">
        <f>DECARBONISATION!O28*1000000000000</f>
        <v>2494227459765837</v>
      </c>
      <c r="G25" s="164">
        <f t="shared" si="0"/>
        <v>0</v>
      </c>
      <c r="H25" s="196">
        <f>H24*(1-PARAMETERS!$B$23)</f>
        <v>0.52748051263894469</v>
      </c>
      <c r="I25" s="164">
        <f t="shared" si="1"/>
        <v>0</v>
      </c>
      <c r="J25" s="167"/>
      <c r="K25" s="164"/>
      <c r="L25" s="151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Q25" s="134"/>
      <c r="AR25" s="134"/>
      <c r="AT25" s="134"/>
    </row>
    <row r="26" spans="1:46" x14ac:dyDescent="0.25">
      <c r="A26" s="63">
        <f t="shared" si="2"/>
        <v>2042</v>
      </c>
      <c r="B26" s="63"/>
      <c r="C26" s="63">
        <f t="shared" si="3"/>
        <v>0</v>
      </c>
      <c r="D26" s="164">
        <f>C26*PARAMETERS!$B$17/1000000000</f>
        <v>0</v>
      </c>
      <c r="E26" s="164">
        <f>D26*PARAMETERS!$B$19</f>
        <v>0</v>
      </c>
      <c r="F26" s="164">
        <f>DECARBONISATION!O29*1000000000000</f>
        <v>2552427038397270</v>
      </c>
      <c r="G26" s="164">
        <f t="shared" si="0"/>
        <v>0</v>
      </c>
      <c r="H26" s="196">
        <f>H25*(1-PARAMETERS!$B$23)</f>
        <v>0.51165609725977634</v>
      </c>
      <c r="I26" s="164">
        <f t="shared" si="1"/>
        <v>0</v>
      </c>
      <c r="J26" s="167"/>
      <c r="K26" s="164"/>
      <c r="L26" s="151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Q26" s="134"/>
      <c r="AR26" s="134"/>
      <c r="AT26" s="134"/>
    </row>
    <row r="27" spans="1:46" x14ac:dyDescent="0.25">
      <c r="A27" s="63">
        <f t="shared" si="2"/>
        <v>2043</v>
      </c>
      <c r="B27" s="63"/>
      <c r="C27" s="63">
        <f t="shared" si="3"/>
        <v>0</v>
      </c>
      <c r="D27" s="164">
        <f>C27*PARAMETERS!$B$17/1000000000</f>
        <v>0</v>
      </c>
      <c r="E27" s="164">
        <f>D27*PARAMETERS!$B$19</f>
        <v>0</v>
      </c>
      <c r="F27" s="164">
        <f>DECARBONISATION!O30*1000000000000</f>
        <v>2611569809737068</v>
      </c>
      <c r="G27" s="164">
        <f t="shared" si="0"/>
        <v>0</v>
      </c>
      <c r="H27" s="196">
        <f>H26*(1-PARAMETERS!$B$23)</f>
        <v>0.49630641434198303</v>
      </c>
      <c r="I27" s="164">
        <f t="shared" si="1"/>
        <v>0</v>
      </c>
      <c r="J27" s="167"/>
      <c r="K27" s="164"/>
      <c r="L27" s="151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Q27" s="134"/>
      <c r="AR27" s="134"/>
      <c r="AT27" s="134"/>
    </row>
    <row r="28" spans="1:46" x14ac:dyDescent="0.25">
      <c r="A28" s="63">
        <f t="shared" si="2"/>
        <v>2044</v>
      </c>
      <c r="B28" s="63"/>
      <c r="C28" s="63">
        <f t="shared" si="3"/>
        <v>0</v>
      </c>
      <c r="D28" s="164">
        <f>C28*PARAMETERS!$B$17/1000000000</f>
        <v>0</v>
      </c>
      <c r="E28" s="164">
        <f>D28*PARAMETERS!$B$19</f>
        <v>0</v>
      </c>
      <c r="F28" s="164">
        <f>DECARBONISATION!O31*1000000000000</f>
        <v>2671673158305913</v>
      </c>
      <c r="G28" s="164">
        <f t="shared" si="0"/>
        <v>0</v>
      </c>
      <c r="H28" s="196">
        <f>H27*(1-PARAMETERS!$B$23)</f>
        <v>0.48141722191172354</v>
      </c>
      <c r="I28" s="164">
        <f t="shared" si="1"/>
        <v>0</v>
      </c>
      <c r="J28" s="167"/>
      <c r="K28" s="164"/>
      <c r="L28" s="151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Q28" s="134"/>
      <c r="AR28" s="134"/>
      <c r="AT28" s="134"/>
    </row>
    <row r="29" spans="1:46" x14ac:dyDescent="0.25">
      <c r="A29" s="63">
        <f t="shared" si="2"/>
        <v>2045</v>
      </c>
      <c r="B29" s="63"/>
      <c r="C29" s="63">
        <f t="shared" si="3"/>
        <v>0</v>
      </c>
      <c r="D29" s="164">
        <f>C29*PARAMETERS!$B$17/1000000000</f>
        <v>0</v>
      </c>
      <c r="E29" s="164">
        <f>D29*PARAMETERS!$B$19</f>
        <v>0</v>
      </c>
      <c r="F29" s="164">
        <f>DECARBONISATION!O32*1000000000000</f>
        <v>2732754778495353</v>
      </c>
      <c r="G29" s="164">
        <f t="shared" si="0"/>
        <v>0</v>
      </c>
      <c r="H29" s="196">
        <f>H28*(1-PARAMETERS!$B$23)</f>
        <v>0.46697470525437179</v>
      </c>
      <c r="I29" s="164">
        <f t="shared" si="1"/>
        <v>0</v>
      </c>
      <c r="J29" s="167"/>
      <c r="K29" s="164"/>
      <c r="L29" s="151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Q29" s="134"/>
      <c r="AR29" s="134"/>
      <c r="AT29" s="134"/>
    </row>
    <row r="30" spans="1:46" x14ac:dyDescent="0.25">
      <c r="A30" s="63">
        <f t="shared" si="2"/>
        <v>2046</v>
      </c>
      <c r="B30" s="63"/>
      <c r="C30" s="63">
        <f t="shared" si="3"/>
        <v>0</v>
      </c>
      <c r="D30" s="164">
        <f>C30*PARAMETERS!$B$17/1000000000</f>
        <v>0</v>
      </c>
      <c r="E30" s="164">
        <f>D30*PARAMETERS!$B$19</f>
        <v>0</v>
      </c>
      <c r="F30" s="164">
        <f>DECARBONISATION!O33*1000000000000</f>
        <v>2794832674064065</v>
      </c>
      <c r="G30" s="164">
        <f t="shared" si="0"/>
        <v>0</v>
      </c>
      <c r="H30" s="196">
        <f>H29*(1-PARAMETERS!$B$23)</f>
        <v>0.4529654640967406</v>
      </c>
      <c r="I30" s="164">
        <f t="shared" si="1"/>
        <v>0</v>
      </c>
      <c r="J30" s="167"/>
      <c r="K30" s="164"/>
      <c r="L30" s="151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Q30" s="134"/>
      <c r="AR30" s="134"/>
      <c r="AT30" s="134"/>
    </row>
    <row r="31" spans="1:46" x14ac:dyDescent="0.25">
      <c r="A31" s="63">
        <f t="shared" si="2"/>
        <v>2047</v>
      </c>
      <c r="B31" s="63"/>
      <c r="C31" s="63">
        <f t="shared" si="3"/>
        <v>0</v>
      </c>
      <c r="D31" s="164">
        <f>C31*PARAMETERS!$B$17/1000000000</f>
        <v>0</v>
      </c>
      <c r="E31" s="164">
        <f>D31*PARAMETERS!$B$19</f>
        <v>0</v>
      </c>
      <c r="F31" s="164">
        <f>DECARBONISATION!O34*1000000000000</f>
        <v>2857925157828487.5</v>
      </c>
      <c r="G31" s="164">
        <f t="shared" si="0"/>
        <v>0</v>
      </c>
      <c r="H31" s="196">
        <f>H30*(1-PARAMETERS!$B$23)</f>
        <v>0.43937650017383839</v>
      </c>
      <c r="I31" s="164">
        <f t="shared" si="1"/>
        <v>0</v>
      </c>
      <c r="J31" s="167"/>
      <c r="K31" s="164"/>
      <c r="L31" s="151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Q31" s="134"/>
      <c r="AR31" s="134"/>
      <c r="AT31" s="134"/>
    </row>
    <row r="32" spans="1:46" x14ac:dyDescent="0.25">
      <c r="A32" s="63">
        <f t="shared" si="2"/>
        <v>2048</v>
      </c>
      <c r="B32" s="63"/>
      <c r="C32" s="63">
        <f t="shared" si="3"/>
        <v>0</v>
      </c>
      <c r="D32" s="164">
        <f>C32*PARAMETERS!$B$17/1000000000</f>
        <v>0</v>
      </c>
      <c r="E32" s="164">
        <f>D32*PARAMETERS!$B$19</f>
        <v>0</v>
      </c>
      <c r="F32" s="164">
        <f>DECARBONISATION!O35*1000000000000</f>
        <v>2922050851544703.5</v>
      </c>
      <c r="G32" s="164">
        <f t="shared" si="0"/>
        <v>0</v>
      </c>
      <c r="H32" s="196">
        <f>H31*(1-PARAMETERS!$B$23)</f>
        <v>0.42619520516862325</v>
      </c>
      <c r="I32" s="164">
        <f t="shared" si="1"/>
        <v>0</v>
      </c>
      <c r="J32" s="167"/>
      <c r="K32" s="164"/>
      <c r="L32" s="151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Q32" s="134"/>
      <c r="AR32" s="134"/>
      <c r="AT32" s="134"/>
    </row>
    <row r="33" spans="1:46" x14ac:dyDescent="0.25">
      <c r="A33" s="63">
        <f t="shared" si="2"/>
        <v>2049</v>
      </c>
      <c r="B33" s="63"/>
      <c r="C33" s="63">
        <f t="shared" si="3"/>
        <v>0</v>
      </c>
      <c r="D33" s="164">
        <f>C33*PARAMETERS!$B$17/1000000000</f>
        <v>0</v>
      </c>
      <c r="E33" s="164">
        <f>D33*PARAMETERS!$B$19</f>
        <v>0</v>
      </c>
      <c r="F33" s="164">
        <f>DECARBONISATION!O36*1000000000000</f>
        <v>2987228685978086.5</v>
      </c>
      <c r="G33" s="164">
        <f t="shared" si="0"/>
        <v>0</v>
      </c>
      <c r="H33" s="196">
        <f>H32*(1-PARAMETERS!$B$23)</f>
        <v>0.41340934901356452</v>
      </c>
      <c r="I33" s="164">
        <f t="shared" si="1"/>
        <v>0</v>
      </c>
      <c r="J33" s="167"/>
      <c r="K33" s="164"/>
      <c r="L33" s="151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Q33" s="134"/>
      <c r="AR33" s="134"/>
      <c r="AT33" s="134"/>
    </row>
    <row r="34" spans="1:46" s="137" customFormat="1" x14ac:dyDescent="0.25">
      <c r="A34" s="168">
        <f t="shared" si="2"/>
        <v>2050</v>
      </c>
      <c r="B34" s="74"/>
      <c r="C34" s="74">
        <f t="shared" si="3"/>
        <v>0</v>
      </c>
      <c r="D34" s="151">
        <f>C34*PARAMETERS!$B$17/1000000000</f>
        <v>0</v>
      </c>
      <c r="E34" s="151">
        <f>D34*PARAMETERS!$B$19</f>
        <v>0</v>
      </c>
      <c r="F34" s="151">
        <f>DECARBONISATION!O37*1000000000000</f>
        <v>3053477901156870.5</v>
      </c>
      <c r="G34" s="151">
        <f t="shared" si="0"/>
        <v>0</v>
      </c>
      <c r="H34" s="193">
        <f>H33*(1-PARAMETERS!$B$23)</f>
        <v>0.4010070685431576</v>
      </c>
      <c r="I34" s="151">
        <f t="shared" si="1"/>
        <v>0</v>
      </c>
      <c r="J34" s="169"/>
      <c r="K34" s="151"/>
      <c r="L34" s="151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Q34" s="138"/>
      <c r="AR34" s="138"/>
      <c r="AT34" s="138"/>
    </row>
    <row r="35" spans="1:46" x14ac:dyDescent="0.25">
      <c r="A35" s="63">
        <f t="shared" si="2"/>
        <v>2051</v>
      </c>
      <c r="B35" s="63"/>
      <c r="C35" s="63">
        <f t="shared" si="3"/>
        <v>0</v>
      </c>
      <c r="D35" s="164">
        <f>C35*PARAMETERS!$B$17/1000000000</f>
        <v>0</v>
      </c>
      <c r="E35" s="164">
        <f>D35*PARAMETERS!$B$19</f>
        <v>0</v>
      </c>
      <c r="F35" s="164">
        <f>DECARBONISATION!O38*1000000000000</f>
        <v>3120818046805556.5</v>
      </c>
      <c r="G35" s="164">
        <f t="shared" si="0"/>
        <v>0</v>
      </c>
      <c r="H35" s="196">
        <f>H34*(1-PARAMETERS!$B$23)</f>
        <v>0.38897685648686287</v>
      </c>
      <c r="I35" s="164">
        <f t="shared" si="1"/>
        <v>0</v>
      </c>
      <c r="J35" s="167"/>
      <c r="K35" s="164"/>
      <c r="L35" s="151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Q35" s="134"/>
      <c r="AR35" s="134"/>
      <c r="AT35" s="134"/>
    </row>
    <row r="36" spans="1:46" x14ac:dyDescent="0.25">
      <c r="A36" s="63">
        <f t="shared" si="2"/>
        <v>2052</v>
      </c>
      <c r="B36" s="63"/>
      <c r="C36" s="63">
        <f t="shared" si="3"/>
        <v>0</v>
      </c>
      <c r="D36" s="164">
        <f>C36*PARAMETERS!$B$17/1000000000</f>
        <v>0</v>
      </c>
      <c r="E36" s="164">
        <f>D36*PARAMETERS!$B$19</f>
        <v>0</v>
      </c>
      <c r="F36" s="164">
        <f>DECARBONISATION!O39*1000000000000</f>
        <v>3189268982953830</v>
      </c>
      <c r="G36" s="164">
        <f t="shared" si="0"/>
        <v>0</v>
      </c>
      <c r="H36" s="196">
        <f>H35*(1-PARAMETERS!$B$23)</f>
        <v>0.37730755079225697</v>
      </c>
      <c r="I36" s="164">
        <f t="shared" si="1"/>
        <v>0</v>
      </c>
      <c r="J36" s="167"/>
      <c r="K36" s="164"/>
      <c r="L36" s="151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Q36" s="134"/>
      <c r="AR36" s="134"/>
      <c r="AT36" s="134"/>
    </row>
    <row r="37" spans="1:46" x14ac:dyDescent="0.25">
      <c r="A37" s="63">
        <f t="shared" si="2"/>
        <v>2053</v>
      </c>
      <c r="B37" s="63"/>
      <c r="C37" s="63">
        <f t="shared" si="3"/>
        <v>0</v>
      </c>
      <c r="D37" s="164">
        <f>C37*PARAMETERS!$B$17/1000000000</f>
        <v>0</v>
      </c>
      <c r="E37" s="164">
        <f>D37*PARAMETERS!$B$19</f>
        <v>0</v>
      </c>
      <c r="F37" s="164">
        <f>DECARBONISATION!O40*1000000000000</f>
        <v>3258850880716488.5</v>
      </c>
      <c r="G37" s="164">
        <f t="shared" si="0"/>
        <v>0</v>
      </c>
      <c r="H37" s="196">
        <f>H36*(1-PARAMETERS!$B$23)</f>
        <v>0.36598832426848926</v>
      </c>
      <c r="I37" s="164">
        <f t="shared" si="1"/>
        <v>0</v>
      </c>
      <c r="J37" s="167"/>
      <c r="K37" s="164"/>
      <c r="L37" s="151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Q37" s="134"/>
      <c r="AR37" s="134"/>
      <c r="AT37" s="134"/>
    </row>
    <row r="38" spans="1:46" x14ac:dyDescent="0.25">
      <c r="A38" s="63">
        <f t="shared" si="2"/>
        <v>2054</v>
      </c>
      <c r="B38" s="63"/>
      <c r="C38" s="63">
        <f t="shared" si="3"/>
        <v>0</v>
      </c>
      <c r="D38" s="164">
        <f>C38*PARAMETERS!$B$17/1000000000</f>
        <v>0</v>
      </c>
      <c r="E38" s="164">
        <f>D38*PARAMETERS!$B$19</f>
        <v>0</v>
      </c>
      <c r="F38" s="164">
        <f>DECARBONISATION!O41*1000000000000</f>
        <v>3329584223239756.5</v>
      </c>
      <c r="G38" s="164">
        <f t="shared" si="0"/>
        <v>0</v>
      </c>
      <c r="H38" s="196">
        <f>H37*(1-PARAMETERS!$B$23)</f>
        <v>0.35500867454043455</v>
      </c>
      <c r="I38" s="164">
        <f t="shared" si="1"/>
        <v>0</v>
      </c>
      <c r="J38" s="167"/>
      <c r="K38" s="164"/>
      <c r="L38" s="151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Q38" s="134"/>
      <c r="AR38" s="134"/>
      <c r="AT38" s="134"/>
    </row>
    <row r="39" spans="1:46" x14ac:dyDescent="0.25">
      <c r="A39" s="63">
        <f t="shared" si="2"/>
        <v>2055</v>
      </c>
      <c r="B39" s="63"/>
      <c r="C39" s="63">
        <f t="shared" si="3"/>
        <v>0</v>
      </c>
      <c r="D39" s="164">
        <f>C39*PARAMETERS!$B$17/1000000000</f>
        <v>0</v>
      </c>
      <c r="E39" s="164">
        <f>D39*PARAMETERS!$B$19</f>
        <v>0</v>
      </c>
      <c r="F39" s="164">
        <f>DECARBONISATION!O42*1000000000000</f>
        <v>3401489806809248.5</v>
      </c>
      <c r="G39" s="164">
        <f t="shared" si="0"/>
        <v>0</v>
      </c>
      <c r="H39" s="196">
        <f>H38*(1-PARAMETERS!$B$23)</f>
        <v>0.34435841430422148</v>
      </c>
      <c r="I39" s="164">
        <f t="shared" si="1"/>
        <v>0</v>
      </c>
      <c r="J39" s="167"/>
      <c r="K39" s="164"/>
      <c r="L39" s="151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Q39" s="134"/>
      <c r="AR39" s="134"/>
      <c r="AT39" s="134"/>
    </row>
    <row r="40" spans="1:46" x14ac:dyDescent="0.25">
      <c r="A40" s="63">
        <f t="shared" si="2"/>
        <v>2056</v>
      </c>
      <c r="B40" s="63"/>
      <c r="C40" s="63">
        <f t="shared" si="3"/>
        <v>0</v>
      </c>
      <c r="D40" s="164">
        <f>C40*PARAMETERS!$B$17/1000000000</f>
        <v>0</v>
      </c>
      <c r="E40" s="164">
        <f>D40*PARAMETERS!$B$19</f>
        <v>0</v>
      </c>
      <c r="F40" s="164">
        <f>DECARBONISATION!O43*1000000000000</f>
        <v>3474588742114781</v>
      </c>
      <c r="G40" s="164">
        <f t="shared" si="0"/>
        <v>0</v>
      </c>
      <c r="H40" s="196">
        <f>H39*(1-PARAMETERS!$B$23)</f>
        <v>0.33402766187509481</v>
      </c>
      <c r="I40" s="164">
        <f t="shared" si="1"/>
        <v>0</v>
      </c>
      <c r="J40" s="167"/>
      <c r="K40" s="164"/>
      <c r="L40" s="151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Q40" s="134"/>
      <c r="AR40" s="134"/>
      <c r="AT40" s="134"/>
    </row>
    <row r="41" spans="1:46" x14ac:dyDescent="0.25">
      <c r="A41" s="63">
        <f t="shared" si="2"/>
        <v>2057</v>
      </c>
      <c r="B41" s="63"/>
      <c r="C41" s="63">
        <f t="shared" si="3"/>
        <v>0</v>
      </c>
      <c r="D41" s="164">
        <f>C41*PARAMETERS!$B$17/1000000000</f>
        <v>0</v>
      </c>
      <c r="E41" s="164">
        <f>D41*PARAMETERS!$B$19</f>
        <v>0</v>
      </c>
      <c r="F41" s="164">
        <f>DECARBONISATION!O44*1000000000000</f>
        <v>3548902455667214.5</v>
      </c>
      <c r="G41" s="164">
        <f t="shared" si="0"/>
        <v>0</v>
      </c>
      <c r="H41" s="196">
        <f>H40*(1-PARAMETERS!$B$23)</f>
        <v>0.32400683201884195</v>
      </c>
      <c r="I41" s="164">
        <f t="shared" si="1"/>
        <v>0</v>
      </c>
      <c r="J41" s="167"/>
      <c r="K41" s="164"/>
      <c r="L41" s="151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Q41" s="134"/>
      <c r="AR41" s="134"/>
      <c r="AT41" s="134"/>
    </row>
    <row r="42" spans="1:46" x14ac:dyDescent="0.25">
      <c r="A42" s="63">
        <f t="shared" si="2"/>
        <v>2058</v>
      </c>
      <c r="B42" s="63"/>
      <c r="C42" s="63">
        <f t="shared" si="3"/>
        <v>0</v>
      </c>
      <c r="D42" s="164">
        <f>C42*PARAMETERS!$B$17/1000000000</f>
        <v>0</v>
      </c>
      <c r="E42" s="164">
        <f>D42*PARAMETERS!$B$19</f>
        <v>0</v>
      </c>
      <c r="F42" s="164">
        <f>DECARBONISATION!O45*1000000000000</f>
        <v>3624452691362471</v>
      </c>
      <c r="G42" s="164">
        <f t="shared" si="0"/>
        <v>0</v>
      </c>
      <c r="H42" s="196">
        <f>H41*(1-PARAMETERS!$B$23)</f>
        <v>0.3142866270582767</v>
      </c>
      <c r="I42" s="164">
        <f t="shared" si="1"/>
        <v>0</v>
      </c>
      <c r="J42" s="167"/>
      <c r="K42" s="164"/>
      <c r="L42" s="151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Q42" s="134"/>
      <c r="AR42" s="134"/>
      <c r="AT42" s="134"/>
    </row>
    <row r="43" spans="1:46" x14ac:dyDescent="0.25">
      <c r="A43" s="63">
        <f t="shared" si="2"/>
        <v>2059</v>
      </c>
      <c r="B43" s="63"/>
      <c r="C43" s="63">
        <f t="shared" si="3"/>
        <v>0</v>
      </c>
      <c r="D43" s="164">
        <f>C43*PARAMETERS!$B$17/1000000000</f>
        <v>0</v>
      </c>
      <c r="E43" s="164">
        <f>D43*PARAMETERS!$B$19</f>
        <v>0</v>
      </c>
      <c r="F43" s="164">
        <f>DECARBONISATION!O46*1000000000000</f>
        <v>3701261512187905</v>
      </c>
      <c r="G43" s="164">
        <f t="shared" si="0"/>
        <v>0</v>
      </c>
      <c r="H43" s="196">
        <f>H42*(1-PARAMETERS!$B$23)</f>
        <v>0.30485802824652841</v>
      </c>
      <c r="I43" s="164">
        <f t="shared" si="1"/>
        <v>0</v>
      </c>
      <c r="J43" s="167"/>
      <c r="K43" s="164"/>
      <c r="L43" s="151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Q43" s="134"/>
      <c r="AR43" s="134"/>
      <c r="AT43" s="134"/>
    </row>
    <row r="44" spans="1:46" x14ac:dyDescent="0.25">
      <c r="A44" s="63">
        <f t="shared" si="2"/>
        <v>2060</v>
      </c>
      <c r="B44" s="63"/>
      <c r="C44" s="63">
        <f t="shared" si="3"/>
        <v>0</v>
      </c>
      <c r="D44" s="164">
        <f>C44*PARAMETERS!$B$17/1000000000</f>
        <v>0</v>
      </c>
      <c r="E44" s="164">
        <f>D44*PARAMETERS!$B$19</f>
        <v>0</v>
      </c>
      <c r="F44" s="164">
        <f>DECARBONISATION!O47*1000000000000</f>
        <v>3779351302066231</v>
      </c>
      <c r="G44" s="164">
        <f t="shared" si="0"/>
        <v>0</v>
      </c>
      <c r="H44" s="196">
        <f>H43*(1-PARAMETERS!$B$23)</f>
        <v>0.29571228739913258</v>
      </c>
      <c r="I44" s="164">
        <f t="shared" si="1"/>
        <v>0</v>
      </c>
      <c r="J44" s="167"/>
      <c r="K44" s="164"/>
      <c r="L44" s="151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Q44" s="134"/>
      <c r="AR44" s="134"/>
      <c r="AT44" s="134"/>
    </row>
    <row r="45" spans="1:46" x14ac:dyDescent="0.25">
      <c r="A45" s="63">
        <f t="shared" si="2"/>
        <v>2061</v>
      </c>
      <c r="B45" s="63"/>
      <c r="C45" s="63">
        <f t="shared" si="3"/>
        <v>0</v>
      </c>
      <c r="D45" s="164">
        <f>C45*PARAMETERS!$B$17/1000000000</f>
        <v>0</v>
      </c>
      <c r="E45" s="164">
        <f>D45*PARAMETERS!$B$19</f>
        <v>0</v>
      </c>
      <c r="F45" s="164">
        <f>DECARBONISATION!O48*1000000000000</f>
        <v>3858744767832269.5</v>
      </c>
      <c r="G45" s="164">
        <f t="shared" si="0"/>
        <v>0</v>
      </c>
      <c r="H45" s="196">
        <f>H44*(1-PARAMETERS!$B$23)</f>
        <v>0.28684091877715862</v>
      </c>
      <c r="I45" s="164">
        <f t="shared" si="1"/>
        <v>0</v>
      </c>
      <c r="J45" s="167"/>
      <c r="K45" s="164"/>
      <c r="L45" s="151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Q45" s="134"/>
      <c r="AR45" s="134"/>
      <c r="AT45" s="134"/>
    </row>
    <row r="46" spans="1:46" x14ac:dyDescent="0.25">
      <c r="A46" s="63">
        <f t="shared" si="2"/>
        <v>2062</v>
      </c>
      <c r="B46" s="63"/>
      <c r="C46" s="63">
        <f t="shared" si="3"/>
        <v>0</v>
      </c>
      <c r="D46" s="164">
        <f>C46*PARAMETERS!$B$17/1000000000</f>
        <v>0</v>
      </c>
      <c r="E46" s="164">
        <f>D46*PARAMETERS!$B$19</f>
        <v>0</v>
      </c>
      <c r="F46" s="164">
        <f>DECARBONISATION!O49*1000000000000</f>
        <v>3939464941337829</v>
      </c>
      <c r="G46" s="164">
        <f t="shared" si="0"/>
        <v>0</v>
      </c>
      <c r="H46" s="196">
        <f>H45*(1-PARAMETERS!$B$23)</f>
        <v>0.27823569121384384</v>
      </c>
      <c r="I46" s="164">
        <f t="shared" si="1"/>
        <v>0</v>
      </c>
      <c r="J46" s="167"/>
      <c r="K46" s="164"/>
      <c r="L46" s="151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Q46" s="134"/>
      <c r="AR46" s="134"/>
      <c r="AT46" s="134"/>
    </row>
    <row r="47" spans="1:46" x14ac:dyDescent="0.25">
      <c r="A47" s="63">
        <f>A46+1</f>
        <v>2063</v>
      </c>
      <c r="B47" s="63"/>
      <c r="C47" s="63">
        <f t="shared" si="3"/>
        <v>0</v>
      </c>
      <c r="D47" s="164">
        <f>C47*PARAMETERS!$B$17/1000000000</f>
        <v>0</v>
      </c>
      <c r="E47" s="164">
        <f>D47*PARAMETERS!$B$19</f>
        <v>0</v>
      </c>
      <c r="F47" s="164">
        <f>DECARBONISATION!O50*1000000000000</f>
        <v>4021535181680134.5</v>
      </c>
      <c r="G47" s="164">
        <f t="shared" si="0"/>
        <v>0</v>
      </c>
      <c r="H47" s="196">
        <f>H46*(1-PARAMETERS!$B$23)</f>
        <v>0.26988862047742851</v>
      </c>
      <c r="I47" s="164">
        <f t="shared" si="1"/>
        <v>0</v>
      </c>
      <c r="J47" s="167"/>
      <c r="K47" s="164"/>
      <c r="L47" s="151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Q47" s="134"/>
      <c r="AR47" s="134"/>
      <c r="AT47" s="134"/>
    </row>
    <row r="48" spans="1:46" x14ac:dyDescent="0.25">
      <c r="A48" s="63">
        <f t="shared" si="2"/>
        <v>2064</v>
      </c>
      <c r="B48" s="63"/>
      <c r="C48" s="63">
        <f t="shared" si="3"/>
        <v>0</v>
      </c>
      <c r="D48" s="164">
        <f>C48*PARAMETERS!$B$17/1000000000</f>
        <v>0</v>
      </c>
      <c r="E48" s="164">
        <f>D48*PARAMETERS!$B$19</f>
        <v>0</v>
      </c>
      <c r="F48" s="164">
        <f>DECARBONISATION!O51*1000000000000</f>
        <v>4104979177549293</v>
      </c>
      <c r="G48" s="164">
        <f t="shared" si="0"/>
        <v>0</v>
      </c>
      <c r="H48" s="196">
        <f>H47*(1-PARAMETERS!$B$23)</f>
        <v>0.26179196186310566</v>
      </c>
      <c r="I48" s="164">
        <f t="shared" si="1"/>
        <v>0</v>
      </c>
      <c r="J48" s="167"/>
      <c r="K48" s="164"/>
      <c r="L48" s="151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Q48" s="134"/>
      <c r="AR48" s="134"/>
      <c r="AT48" s="134"/>
    </row>
    <row r="49" spans="1:46" x14ac:dyDescent="0.25">
      <c r="A49" s="63">
        <f t="shared" si="2"/>
        <v>2065</v>
      </c>
      <c r="B49" s="63"/>
      <c r="C49" s="63">
        <f t="shared" si="3"/>
        <v>0</v>
      </c>
      <c r="D49" s="164">
        <f>C49*PARAMETERS!$B$17/1000000000</f>
        <v>0</v>
      </c>
      <c r="E49" s="164">
        <f>D49*PARAMETERS!$B$19</f>
        <v>0</v>
      </c>
      <c r="F49" s="164">
        <f>DECARBONISATION!O52*1000000000000</f>
        <v>4189820949690390</v>
      </c>
      <c r="G49" s="164">
        <f t="shared" si="0"/>
        <v>0</v>
      </c>
      <c r="H49" s="196">
        <f>H48*(1-PARAMETERS!$B$23)</f>
        <v>0.25393820300721248</v>
      </c>
      <c r="I49" s="164">
        <f t="shared" si="1"/>
        <v>0</v>
      </c>
      <c r="J49" s="167"/>
      <c r="K49" s="164"/>
      <c r="L49" s="151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Q49" s="134"/>
      <c r="AR49" s="134"/>
      <c r="AT49" s="134"/>
    </row>
    <row r="50" spans="1:46" x14ac:dyDescent="0.25">
      <c r="A50" s="63">
        <f t="shared" si="2"/>
        <v>2066</v>
      </c>
      <c r="B50" s="63"/>
      <c r="C50" s="63">
        <f t="shared" si="3"/>
        <v>0</v>
      </c>
      <c r="D50" s="164">
        <f>C50*PARAMETERS!$B$17/1000000000</f>
        <v>0</v>
      </c>
      <c r="E50" s="164">
        <f>D50*PARAMETERS!$B$19</f>
        <v>0</v>
      </c>
      <c r="F50" s="164">
        <f>DECARBONISATION!O53*1000000000000</f>
        <v>4276084853475917</v>
      </c>
      <c r="G50" s="164">
        <f t="shared" si="0"/>
        <v>0</v>
      </c>
      <c r="H50" s="196">
        <f>H49*(1-PARAMETERS!$B$23)</f>
        <v>0.2463200569169961</v>
      </c>
      <c r="I50" s="164">
        <f t="shared" si="1"/>
        <v>0</v>
      </c>
      <c r="J50" s="167"/>
      <c r="K50" s="164"/>
      <c r="L50" s="151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Q50" s="134"/>
      <c r="AR50" s="134"/>
      <c r="AT50" s="134"/>
    </row>
    <row r="51" spans="1:46" x14ac:dyDescent="0.25">
      <c r="A51" s="63">
        <f t="shared" si="2"/>
        <v>2067</v>
      </c>
      <c r="B51" s="63"/>
      <c r="C51" s="63">
        <f t="shared" si="3"/>
        <v>0</v>
      </c>
      <c r="D51" s="164">
        <f>C51*PARAMETERS!$B$17/1000000000</f>
        <v>0</v>
      </c>
      <c r="E51" s="164">
        <f>D51*PARAMETERS!$B$19</f>
        <v>0</v>
      </c>
      <c r="F51" s="164">
        <f>DECARBONISATION!O54*1000000000000</f>
        <v>4363795581584355</v>
      </c>
      <c r="G51" s="164">
        <f t="shared" si="0"/>
        <v>0</v>
      </c>
      <c r="H51" s="196">
        <f>H50*(1-PARAMETERS!$B$23)</f>
        <v>0.23893045520948622</v>
      </c>
      <c r="I51" s="164">
        <f t="shared" si="1"/>
        <v>0</v>
      </c>
      <c r="J51" s="167"/>
      <c r="K51" s="164"/>
      <c r="L51" s="151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Q51" s="134"/>
      <c r="AR51" s="134"/>
      <c r="AT51" s="134"/>
    </row>
    <row r="52" spans="1:46" x14ac:dyDescent="0.25">
      <c r="A52" s="63">
        <f t="shared" si="2"/>
        <v>2068</v>
      </c>
      <c r="B52" s="63"/>
      <c r="C52" s="63">
        <f t="shared" si="3"/>
        <v>0</v>
      </c>
      <c r="D52" s="164">
        <f>C52*PARAMETERS!$B$17/1000000000</f>
        <v>0</v>
      </c>
      <c r="E52" s="164">
        <f>D52*PARAMETERS!$B$19</f>
        <v>0</v>
      </c>
      <c r="F52" s="164">
        <f>DECARBONISATION!O55*1000000000000</f>
        <v>4452978166780820</v>
      </c>
      <c r="G52" s="164">
        <f t="shared" si="0"/>
        <v>0</v>
      </c>
      <c r="H52" s="196">
        <f>H51*(1-PARAMETERS!$B$23)</f>
        <v>0.23176254155320164</v>
      </c>
      <c r="I52" s="164">
        <f t="shared" si="1"/>
        <v>0</v>
      </c>
      <c r="J52" s="167"/>
      <c r="K52" s="164"/>
      <c r="L52" s="151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Q52" s="134"/>
      <c r="AR52" s="134"/>
      <c r="AT52" s="134"/>
    </row>
    <row r="53" spans="1:46" x14ac:dyDescent="0.25">
      <c r="A53" s="63">
        <f t="shared" si="2"/>
        <v>2069</v>
      </c>
      <c r="B53" s="63"/>
      <c r="C53" s="63">
        <f t="shared" si="3"/>
        <v>0</v>
      </c>
      <c r="D53" s="164">
        <f>C53*PARAMETERS!$B$17/1000000000</f>
        <v>0</v>
      </c>
      <c r="E53" s="164">
        <f>D53*PARAMETERS!$B$19</f>
        <v>0</v>
      </c>
      <c r="F53" s="164">
        <f>DECARBONISATION!O56*1000000000000</f>
        <v>4543657984795860</v>
      </c>
      <c r="G53" s="164">
        <f t="shared" si="0"/>
        <v>0</v>
      </c>
      <c r="H53" s="196">
        <f>H52*(1-PARAMETERS!$B$23)</f>
        <v>0.22480966530660559</v>
      </c>
      <c r="I53" s="164">
        <f t="shared" si="1"/>
        <v>0</v>
      </c>
      <c r="J53" s="167"/>
      <c r="K53" s="164"/>
      <c r="L53" s="151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Q53" s="134"/>
      <c r="AR53" s="134"/>
      <c r="AT53" s="134"/>
    </row>
    <row r="54" spans="1:46" x14ac:dyDescent="0.25">
      <c r="A54" s="63">
        <f t="shared" si="2"/>
        <v>2070</v>
      </c>
      <c r="B54" s="63"/>
      <c r="C54" s="63">
        <f t="shared" si="3"/>
        <v>0</v>
      </c>
      <c r="D54" s="164">
        <f>C54*PARAMETERS!$B$17/1000000000</f>
        <v>0</v>
      </c>
      <c r="E54" s="164">
        <f>D54*PARAMETERS!$B$19</f>
        <v>0</v>
      </c>
      <c r="F54" s="164">
        <f>DECARBONISATION!O57*1000000000000</f>
        <v>4635860757298544</v>
      </c>
      <c r="G54" s="164">
        <f t="shared" si="0"/>
        <v>0</v>
      </c>
      <c r="H54" s="196">
        <f>H53*(1-PARAMETERS!$B$23)</f>
        <v>0.21806537534740741</v>
      </c>
      <c r="I54" s="164">
        <f t="shared" si="1"/>
        <v>0</v>
      </c>
      <c r="J54" s="167"/>
      <c r="K54" s="164"/>
      <c r="L54" s="151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Q54" s="134"/>
      <c r="AR54" s="134"/>
      <c r="AT54" s="134"/>
    </row>
    <row r="55" spans="1:46" x14ac:dyDescent="0.25">
      <c r="A55" s="63">
        <f t="shared" si="2"/>
        <v>2071</v>
      </c>
      <c r="B55" s="63"/>
      <c r="C55" s="63">
        <f t="shared" si="3"/>
        <v>0</v>
      </c>
      <c r="D55" s="164">
        <f>C55*PARAMETERS!$B$17/1000000000</f>
        <v>0</v>
      </c>
      <c r="E55" s="164">
        <f>D55*PARAMETERS!$B$19</f>
        <v>0</v>
      </c>
      <c r="F55" s="164">
        <f>DECARBONISATION!O58*1000000000000</f>
        <v>4729612554960175</v>
      </c>
      <c r="G55" s="164">
        <f t="shared" si="0"/>
        <v>0</v>
      </c>
      <c r="H55" s="196">
        <f>H54*(1-PARAMETERS!$B$23)</f>
        <v>0.21152341408698519</v>
      </c>
      <c r="I55" s="164">
        <f t="shared" si="1"/>
        <v>0</v>
      </c>
      <c r="J55" s="167"/>
      <c r="K55" s="164"/>
      <c r="L55" s="151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Q55" s="134"/>
      <c r="AR55" s="134"/>
      <c r="AT55" s="134"/>
    </row>
    <row r="56" spans="1:46" x14ac:dyDescent="0.25">
      <c r="A56" s="63">
        <f t="shared" si="2"/>
        <v>2072</v>
      </c>
      <c r="B56" s="63"/>
      <c r="C56" s="63">
        <f t="shared" si="3"/>
        <v>0</v>
      </c>
      <c r="D56" s="164">
        <f>C56*PARAMETERS!$B$17/1000000000</f>
        <v>0</v>
      </c>
      <c r="E56" s="164">
        <f>D56*PARAMETERS!$B$19</f>
        <v>0</v>
      </c>
      <c r="F56" s="164">
        <f>DECARBONISATION!O59*1000000000000</f>
        <v>4824939800605023</v>
      </c>
      <c r="G56" s="164">
        <f t="shared" si="0"/>
        <v>0</v>
      </c>
      <c r="H56" s="196">
        <f>H55*(1-PARAMETERS!$B$23)</f>
        <v>0.20517771166437562</v>
      </c>
      <c r="I56" s="164">
        <f t="shared" si="1"/>
        <v>0</v>
      </c>
      <c r="J56" s="167"/>
      <c r="K56" s="164"/>
      <c r="L56" s="151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Q56" s="134"/>
      <c r="AR56" s="134"/>
      <c r="AT56" s="134"/>
    </row>
    <row r="57" spans="1:46" x14ac:dyDescent="0.25">
      <c r="A57" s="63">
        <f t="shared" si="2"/>
        <v>2073</v>
      </c>
      <c r="B57" s="63"/>
      <c r="C57" s="63">
        <f t="shared" si="3"/>
        <v>0</v>
      </c>
      <c r="D57" s="164">
        <f>C57*PARAMETERS!$B$17/1000000000</f>
        <v>0</v>
      </c>
      <c r="E57" s="164">
        <f>D57*PARAMETERS!$B$19</f>
        <v>0</v>
      </c>
      <c r="F57" s="164">
        <f>DECARBONISATION!O60*1000000000000</f>
        <v>4921869272444661</v>
      </c>
      <c r="G57" s="164">
        <f t="shared" si="0"/>
        <v>0</v>
      </c>
      <c r="H57" s="196">
        <f>H56*(1-PARAMETERS!$B$23)</f>
        <v>0.19902238031444436</v>
      </c>
      <c r="I57" s="164">
        <f t="shared" si="1"/>
        <v>0</v>
      </c>
      <c r="J57" s="167"/>
      <c r="K57" s="164"/>
      <c r="L57" s="151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Q57" s="134"/>
      <c r="AR57" s="134"/>
      <c r="AT57" s="134"/>
    </row>
    <row r="58" spans="1:46" x14ac:dyDescent="0.25">
      <c r="A58" s="63">
        <f t="shared" si="2"/>
        <v>2074</v>
      </c>
      <c r="B58" s="63"/>
      <c r="C58" s="63">
        <f t="shared" si="3"/>
        <v>0</v>
      </c>
      <c r="D58" s="164">
        <f>C58*PARAMETERS!$B$17/1000000000</f>
        <v>0</v>
      </c>
      <c r="E58" s="164">
        <f>D58*PARAMETERS!$B$19</f>
        <v>0</v>
      </c>
      <c r="F58" s="164">
        <f>DECARBONISATION!O61*1000000000000</f>
        <v>5020428107392549</v>
      </c>
      <c r="G58" s="164">
        <f t="shared" si="0"/>
        <v>0</v>
      </c>
      <c r="H58" s="196">
        <f>H57*(1-PARAMETERS!$B$23)</f>
        <v>0.19305170890501103</v>
      </c>
      <c r="I58" s="164">
        <f t="shared" si="1"/>
        <v>0</v>
      </c>
      <c r="J58" s="167"/>
      <c r="K58" s="164"/>
      <c r="L58" s="151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Q58" s="134"/>
      <c r="AR58" s="134"/>
      <c r="AT58" s="134"/>
    </row>
    <row r="59" spans="1:46" x14ac:dyDescent="0.25">
      <c r="A59" s="63">
        <f t="shared" si="2"/>
        <v>2075</v>
      </c>
      <c r="B59" s="63"/>
      <c r="C59" s="63">
        <f t="shared" si="3"/>
        <v>0</v>
      </c>
      <c r="D59" s="164">
        <f>C59*PARAMETERS!$B$17/1000000000</f>
        <v>0</v>
      </c>
      <c r="E59" s="164">
        <f>D59*PARAMETERS!$B$19</f>
        <v>0</v>
      </c>
      <c r="F59" s="164">
        <f>DECARBONISATION!O62*1000000000000</f>
        <v>5120643804455683</v>
      </c>
      <c r="G59" s="164">
        <f t="shared" si="0"/>
        <v>0</v>
      </c>
      <c r="H59" s="196">
        <f>H58*(1-PARAMETERS!$B$23)</f>
        <v>0.18726015763786069</v>
      </c>
      <c r="I59" s="164">
        <f t="shared" si="1"/>
        <v>0</v>
      </c>
      <c r="J59" s="167"/>
      <c r="K59" s="164"/>
      <c r="L59" s="151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Q59" s="134"/>
      <c r="AR59" s="134"/>
      <c r="AT59" s="134"/>
    </row>
    <row r="60" spans="1:46" x14ac:dyDescent="0.25">
      <c r="A60" s="63">
        <f t="shared" si="2"/>
        <v>2076</v>
      </c>
      <c r="B60" s="63"/>
      <c r="C60" s="63">
        <f t="shared" si="3"/>
        <v>0</v>
      </c>
      <c r="D60" s="164">
        <f>C60*PARAMETERS!$B$17/1000000000</f>
        <v>0</v>
      </c>
      <c r="E60" s="164">
        <f>D60*PARAMETERS!$B$19</f>
        <v>0</v>
      </c>
      <c r="F60" s="164">
        <f>DECARBONISATION!O63*1000000000000</f>
        <v>5222544228200226</v>
      </c>
      <c r="G60" s="164">
        <f t="shared" si="0"/>
        <v>0</v>
      </c>
      <c r="H60" s="196">
        <f>H59*(1-PARAMETERS!$B$23)</f>
        <v>0.18164235290872485</v>
      </c>
      <c r="I60" s="164">
        <f t="shared" si="1"/>
        <v>0</v>
      </c>
      <c r="J60" s="167"/>
      <c r="K60" s="164"/>
      <c r="L60" s="151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Q60" s="134"/>
      <c r="AR60" s="134"/>
      <c r="AT60" s="134"/>
    </row>
    <row r="61" spans="1:46" x14ac:dyDescent="0.25">
      <c r="A61" s="63">
        <f>A60+1</f>
        <v>2077</v>
      </c>
      <c r="B61" s="63"/>
      <c r="C61" s="63">
        <f t="shared" si="3"/>
        <v>0</v>
      </c>
      <c r="D61" s="164">
        <f>C61*PARAMETERS!$B$17/1000000000</f>
        <v>0</v>
      </c>
      <c r="E61" s="164">
        <f>D61*PARAMETERS!$B$19</f>
        <v>0</v>
      </c>
      <c r="F61" s="164">
        <f>DECARBONISATION!O64*1000000000000</f>
        <v>5326157612288149</v>
      </c>
      <c r="G61" s="164">
        <f t="shared" si="0"/>
        <v>0</v>
      </c>
      <c r="H61" s="196">
        <f>H60*(1-PARAMETERS!$B$23)</f>
        <v>0.17619308232146311</v>
      </c>
      <c r="I61" s="164">
        <f t="shared" si="1"/>
        <v>0</v>
      </c>
      <c r="J61" s="167"/>
      <c r="K61" s="164"/>
      <c r="L61" s="151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Q61" s="134"/>
      <c r="AR61" s="134"/>
      <c r="AT61" s="134"/>
    </row>
    <row r="62" spans="1:46" x14ac:dyDescent="0.25">
      <c r="A62" s="63">
        <f t="shared" si="2"/>
        <v>2078</v>
      </c>
      <c r="B62" s="63"/>
      <c r="C62" s="63">
        <f t="shared" si="3"/>
        <v>0</v>
      </c>
      <c r="D62" s="164">
        <f>C62*PARAMETERS!$B$17/1000000000</f>
        <v>0</v>
      </c>
      <c r="E62" s="164">
        <f>D62*PARAMETERS!$B$19</f>
        <v>0</v>
      </c>
      <c r="F62" s="164">
        <f>DECARBONISATION!O65*1000000000000</f>
        <v>5431512563082046</v>
      </c>
      <c r="G62" s="164">
        <f t="shared" si="0"/>
        <v>0</v>
      </c>
      <c r="H62" s="196">
        <f>H61*(1-PARAMETERS!$B$23)</f>
        <v>0.17090728985181922</v>
      </c>
      <c r="I62" s="164">
        <f t="shared" si="1"/>
        <v>0</v>
      </c>
      <c r="J62" s="167"/>
      <c r="K62" s="164"/>
      <c r="L62" s="151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Q62" s="134"/>
      <c r="AR62" s="134"/>
      <c r="AT62" s="134"/>
    </row>
    <row r="63" spans="1:46" x14ac:dyDescent="0.25">
      <c r="A63" s="63">
        <f t="shared" si="2"/>
        <v>2079</v>
      </c>
      <c r="B63" s="63"/>
      <c r="C63" s="63">
        <f t="shared" si="3"/>
        <v>0</v>
      </c>
      <c r="D63" s="164">
        <f>C63*PARAMETERS!$B$17/1000000000</f>
        <v>0</v>
      </c>
      <c r="E63" s="164">
        <f>D63*PARAMETERS!$B$19</f>
        <v>0</v>
      </c>
      <c r="F63" s="164">
        <f>DECARBONISATION!O66*1000000000000</f>
        <v>5538638063315376</v>
      </c>
      <c r="G63" s="164">
        <f t="shared" si="0"/>
        <v>0</v>
      </c>
      <c r="H63" s="196">
        <f>H62*(1-PARAMETERS!$B$23)</f>
        <v>0.16578007115626464</v>
      </c>
      <c r="I63" s="164">
        <f t="shared" si="1"/>
        <v>0</v>
      </c>
      <c r="J63" s="167"/>
      <c r="K63" s="164"/>
      <c r="L63" s="151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Q63" s="134"/>
      <c r="AR63" s="134"/>
      <c r="AT63" s="134"/>
    </row>
    <row r="64" spans="1:46" x14ac:dyDescent="0.25">
      <c r="A64" s="63">
        <f t="shared" si="2"/>
        <v>2080</v>
      </c>
      <c r="B64" s="63"/>
      <c r="C64" s="63">
        <f t="shared" si="3"/>
        <v>0</v>
      </c>
      <c r="D64" s="164">
        <f>C64*PARAMETERS!$B$17/1000000000</f>
        <v>0</v>
      </c>
      <c r="E64" s="164">
        <f>D64*PARAMETERS!$B$19</f>
        <v>0</v>
      </c>
      <c r="F64" s="164">
        <f>DECARBONISATION!O67*1000000000000</f>
        <v>5647563475825516</v>
      </c>
      <c r="G64" s="164">
        <f t="shared" si="0"/>
        <v>0</v>
      </c>
      <c r="H64" s="196">
        <f>H63*(1-PARAMETERS!$B$23)</f>
        <v>0.1608066690215767</v>
      </c>
      <c r="I64" s="164">
        <f t="shared" si="1"/>
        <v>0</v>
      </c>
      <c r="J64" s="167"/>
      <c r="K64" s="164"/>
      <c r="L64" s="151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Q64" s="134"/>
      <c r="AR64" s="134"/>
      <c r="AT64" s="134"/>
    </row>
    <row r="65" spans="1:46" x14ac:dyDescent="0.25">
      <c r="A65" s="63">
        <f t="shared" si="2"/>
        <v>2081</v>
      </c>
      <c r="B65" s="63"/>
      <c r="C65" s="63">
        <f t="shared" si="3"/>
        <v>0</v>
      </c>
      <c r="D65" s="164">
        <f>C65*PARAMETERS!$B$17/1000000000</f>
        <v>0</v>
      </c>
      <c r="E65" s="164">
        <f>D65*PARAMETERS!$B$19</f>
        <v>0</v>
      </c>
      <c r="F65" s="164">
        <f>DECARBONISATION!O68*1000000000000</f>
        <v>5758318547347103</v>
      </c>
      <c r="G65" s="164">
        <f t="shared" si="0"/>
        <v>0</v>
      </c>
      <c r="H65" s="196">
        <f>H64*(1-PARAMETERS!$B$23)</f>
        <v>0.1559824689509294</v>
      </c>
      <c r="I65" s="164">
        <f t="shared" si="1"/>
        <v>0</v>
      </c>
      <c r="J65" s="167"/>
      <c r="K65" s="164"/>
      <c r="L65" s="151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Q65" s="134"/>
      <c r="AR65" s="134"/>
      <c r="AT65" s="134"/>
    </row>
    <row r="66" spans="1:46" x14ac:dyDescent="0.25">
      <c r="A66" s="63">
        <f t="shared" si="2"/>
        <v>2082</v>
      </c>
      <c r="B66" s="63"/>
      <c r="C66" s="63">
        <f t="shared" si="3"/>
        <v>0</v>
      </c>
      <c r="D66" s="164">
        <f>C66*PARAMETERS!$B$17/1000000000</f>
        <v>0</v>
      </c>
      <c r="E66" s="164">
        <f>D66*PARAMETERS!$B$19</f>
        <v>0</v>
      </c>
      <c r="F66" s="164">
        <f>DECARBONISATION!O69*1000000000000</f>
        <v>5870933412363248</v>
      </c>
      <c r="G66" s="164">
        <f t="shared" si="0"/>
        <v>0</v>
      </c>
      <c r="H66" s="196">
        <f>H65*(1-PARAMETERS!$B$23)</f>
        <v>0.15130299488240151</v>
      </c>
      <c r="I66" s="164">
        <f t="shared" si="1"/>
        <v>0</v>
      </c>
      <c r="J66" s="167"/>
      <c r="K66" s="164"/>
      <c r="L66" s="151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Q66" s="134"/>
      <c r="AR66" s="134"/>
      <c r="AT66" s="134"/>
    </row>
    <row r="67" spans="1:46" x14ac:dyDescent="0.25">
      <c r="A67" s="63">
        <f t="shared" si="2"/>
        <v>2083</v>
      </c>
      <c r="B67" s="63"/>
      <c r="C67" s="63">
        <f t="shared" si="3"/>
        <v>0</v>
      </c>
      <c r="D67" s="164">
        <f>C67*PARAMETERS!$B$17/1000000000</f>
        <v>0</v>
      </c>
      <c r="E67" s="164">
        <f>D67*PARAMETERS!$B$19</f>
        <v>0</v>
      </c>
      <c r="F67" s="164">
        <f>DECARBONISATION!O70*1000000000000</f>
        <v>5985438597012301</v>
      </c>
      <c r="G67" s="164">
        <f t="shared" si="0"/>
        <v>0</v>
      </c>
      <c r="H67" s="196">
        <f>H66*(1-PARAMETERS!$B$23)</f>
        <v>0.14676390503592945</v>
      </c>
      <c r="I67" s="164">
        <f t="shared" si="1"/>
        <v>0</v>
      </c>
      <c r="J67" s="167"/>
      <c r="K67" s="164"/>
      <c r="L67" s="151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Q67" s="134"/>
      <c r="AR67" s="134"/>
      <c r="AT67" s="134"/>
    </row>
    <row r="68" spans="1:46" x14ac:dyDescent="0.25">
      <c r="A68" s="63">
        <f t="shared" si="2"/>
        <v>2084</v>
      </c>
      <c r="B68" s="63"/>
      <c r="C68" s="63">
        <f t="shared" si="3"/>
        <v>0</v>
      </c>
      <c r="D68" s="164">
        <f>C68*PARAMETERS!$B$17/1000000000</f>
        <v>0</v>
      </c>
      <c r="E68" s="164">
        <f>D68*PARAMETERS!$B$19</f>
        <v>0</v>
      </c>
      <c r="F68" s="164">
        <f>DECARBONISATION!O71*1000000000000</f>
        <v>6101865023047952</v>
      </c>
      <c r="G68" s="164">
        <f t="shared" si="0"/>
        <v>0</v>
      </c>
      <c r="H68" s="196">
        <f>H67*(1-PARAMETERS!$B$23)</f>
        <v>0.14236098788485158</v>
      </c>
      <c r="I68" s="164">
        <f t="shared" si="1"/>
        <v>0</v>
      </c>
      <c r="J68" s="167"/>
      <c r="K68" s="164"/>
      <c r="L68" s="151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Q68" s="134"/>
      <c r="AR68" s="134"/>
      <c r="AT68" s="134"/>
    </row>
    <row r="69" spans="1:46" x14ac:dyDescent="0.25">
      <c r="A69" s="63">
        <f>A68+1</f>
        <v>2085</v>
      </c>
      <c r="B69" s="63"/>
      <c r="C69" s="63">
        <f t="shared" si="3"/>
        <v>0</v>
      </c>
      <c r="D69" s="164">
        <f>C69*PARAMETERS!$B$17/1000000000</f>
        <v>0</v>
      </c>
      <c r="E69" s="164">
        <f>D69*PARAMETERS!$B$19</f>
        <v>0</v>
      </c>
      <c r="F69" s="164">
        <f>DECARBONISATION!O72*1000000000000</f>
        <v>6220244011850530</v>
      </c>
      <c r="G69" s="164">
        <f t="shared" ref="G69:G84" si="4">E69*F69</f>
        <v>0</v>
      </c>
      <c r="H69" s="196">
        <f>H68*(1-PARAMETERS!$B$23)</f>
        <v>0.13809015824830603</v>
      </c>
      <c r="I69" s="164">
        <f t="shared" ref="I69:I84" si="5">H69*G69</f>
        <v>0</v>
      </c>
      <c r="J69" s="167"/>
      <c r="K69" s="164"/>
      <c r="L69" s="151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Q69" s="134"/>
      <c r="AR69" s="134"/>
      <c r="AT69" s="134"/>
    </row>
    <row r="70" spans="1:46" x14ac:dyDescent="0.25">
      <c r="A70" s="63">
        <f t="shared" si="2"/>
        <v>2086</v>
      </c>
      <c r="B70" s="63"/>
      <c r="C70" s="63">
        <f t="shared" ref="C70:C84" si="6">C69+B70</f>
        <v>0</v>
      </c>
      <c r="D70" s="164">
        <f>C70*PARAMETERS!$B$17/1000000000</f>
        <v>0</v>
      </c>
      <c r="E70" s="164">
        <f>D70*PARAMETERS!$B$19</f>
        <v>0</v>
      </c>
      <c r="F70" s="164">
        <f>DECARBONISATION!O73*1000000000000</f>
        <v>6340607288487451</v>
      </c>
      <c r="G70" s="164">
        <f t="shared" si="4"/>
        <v>0</v>
      </c>
      <c r="H70" s="196">
        <f>H69*(1-PARAMETERS!$B$23)</f>
        <v>0.13394745350085685</v>
      </c>
      <c r="I70" s="164">
        <f t="shared" si="5"/>
        <v>0</v>
      </c>
      <c r="J70" s="167"/>
      <c r="K70" s="164"/>
      <c r="L70" s="151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Q70" s="134"/>
      <c r="AR70" s="134"/>
      <c r="AT70" s="134"/>
    </row>
    <row r="71" spans="1:46" x14ac:dyDescent="0.25">
      <c r="A71" s="63">
        <f t="shared" ref="A71:A82" si="7">A70+1</f>
        <v>2087</v>
      </c>
      <c r="B71" s="63"/>
      <c r="C71" s="63">
        <f t="shared" si="6"/>
        <v>0</v>
      </c>
      <c r="D71" s="164">
        <f>C71*PARAMETERS!$B$17/1000000000</f>
        <v>0</v>
      </c>
      <c r="E71" s="164">
        <f>D71*PARAMETERS!$B$19</f>
        <v>0</v>
      </c>
      <c r="F71" s="164">
        <f>DECARBONISATION!O74*1000000000000</f>
        <v>6462986985820864</v>
      </c>
      <c r="G71" s="164">
        <f t="shared" si="4"/>
        <v>0</v>
      </c>
      <c r="H71" s="196">
        <f>H70*(1-PARAMETERS!$B$23)</f>
        <v>0.12992902989583113</v>
      </c>
      <c r="I71" s="164">
        <f t="shared" si="5"/>
        <v>0</v>
      </c>
      <c r="J71" s="167"/>
      <c r="K71" s="164"/>
      <c r="L71" s="151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Q71" s="134"/>
      <c r="AR71" s="134"/>
      <c r="AT71" s="134"/>
    </row>
    <row r="72" spans="1:46" x14ac:dyDescent="0.25">
      <c r="A72" s="63">
        <f t="shared" si="7"/>
        <v>2088</v>
      </c>
      <c r="B72" s="63"/>
      <c r="C72" s="63">
        <f t="shared" si="6"/>
        <v>0</v>
      </c>
      <c r="D72" s="164">
        <f>C72*PARAMETERS!$B$17/1000000000</f>
        <v>0</v>
      </c>
      <c r="E72" s="164">
        <f>D72*PARAMETERS!$B$19</f>
        <v>0</v>
      </c>
      <c r="F72" s="164">
        <f>DECARBONISATION!O75*1000000000000</f>
        <v>6587415648660616</v>
      </c>
      <c r="G72" s="164">
        <f t="shared" si="4"/>
        <v>0</v>
      </c>
      <c r="H72" s="196">
        <f>H71*(1-PARAMETERS!$B$23)</f>
        <v>0.1260311589989562</v>
      </c>
      <c r="I72" s="164">
        <f t="shared" si="5"/>
        <v>0</v>
      </c>
      <c r="J72" s="167"/>
      <c r="K72" s="164"/>
      <c r="L72" s="151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Q72" s="134"/>
      <c r="AR72" s="134"/>
      <c r="AT72" s="134"/>
    </row>
    <row r="73" spans="1:46" x14ac:dyDescent="0.25">
      <c r="A73" s="63">
        <f t="shared" si="7"/>
        <v>2089</v>
      </c>
      <c r="B73" s="63"/>
      <c r="C73" s="63">
        <f t="shared" si="6"/>
        <v>0</v>
      </c>
      <c r="D73" s="164">
        <f>C73*PARAMETERS!$B$17/1000000000</f>
        <v>0</v>
      </c>
      <c r="E73" s="164">
        <f>D73*PARAMETERS!$B$19</f>
        <v>0</v>
      </c>
      <c r="F73" s="164">
        <f>DECARBONISATION!O76*1000000000000</f>
        <v>6713926237960708</v>
      </c>
      <c r="G73" s="164">
        <f t="shared" si="4"/>
        <v>0</v>
      </c>
      <c r="H73" s="196">
        <f>H72*(1-PARAMETERS!$B$23)</f>
        <v>0.12225022422898751</v>
      </c>
      <c r="I73" s="164">
        <f t="shared" si="5"/>
        <v>0</v>
      </c>
      <c r="J73" s="167"/>
      <c r="K73" s="164"/>
      <c r="L73" s="151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Q73" s="134"/>
      <c r="AR73" s="134"/>
      <c r="AT73" s="134"/>
    </row>
    <row r="74" spans="1:46" x14ac:dyDescent="0.25">
      <c r="A74" s="63">
        <f t="shared" si="7"/>
        <v>2090</v>
      </c>
      <c r="B74" s="63"/>
      <c r="C74" s="63">
        <f t="shared" si="6"/>
        <v>0</v>
      </c>
      <c r="D74" s="164">
        <f>C74*PARAMETERS!$B$17/1000000000</f>
        <v>0</v>
      </c>
      <c r="E74" s="164">
        <f>D74*PARAMETERS!$B$19</f>
        <v>0</v>
      </c>
      <c r="F74" s="164">
        <f>DECARBONISATION!O77*1000000000000</f>
        <v>6842552135057545</v>
      </c>
      <c r="G74" s="164">
        <f t="shared" si="4"/>
        <v>0</v>
      </c>
      <c r="H74" s="196">
        <f>H73*(1-PARAMETERS!$B$23)</f>
        <v>0.11858271750211788</v>
      </c>
      <c r="I74" s="164">
        <f t="shared" si="5"/>
        <v>0</v>
      </c>
      <c r="J74" s="167"/>
      <c r="K74" s="164"/>
      <c r="L74" s="151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Q74" s="134"/>
      <c r="AR74" s="134"/>
      <c r="AT74" s="134"/>
    </row>
    <row r="75" spans="1:46" x14ac:dyDescent="0.25">
      <c r="A75" s="63">
        <f t="shared" si="7"/>
        <v>2091</v>
      </c>
      <c r="B75" s="63"/>
      <c r="C75" s="63">
        <f t="shared" si="6"/>
        <v>0</v>
      </c>
      <c r="D75" s="164">
        <f>C75*PARAMETERS!$B$17/1000000000</f>
        <v>0</v>
      </c>
      <c r="E75" s="164">
        <f>D75*PARAMETERS!$B$19</f>
        <v>0</v>
      </c>
      <c r="F75" s="164">
        <f>DECARBONISATION!O78*1000000000000</f>
        <v>6973327145948280</v>
      </c>
      <c r="G75" s="164">
        <f t="shared" si="4"/>
        <v>0</v>
      </c>
      <c r="H75" s="196">
        <f>H74*(1-PARAMETERS!$B$23)</f>
        <v>0.11502523597705434</v>
      </c>
      <c r="I75" s="164">
        <f t="shared" si="5"/>
        <v>0</v>
      </c>
      <c r="J75" s="167"/>
      <c r="K75" s="164"/>
      <c r="L75" s="151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Q75" s="134"/>
      <c r="AR75" s="134"/>
      <c r="AT75" s="134"/>
    </row>
    <row r="76" spans="1:46" x14ac:dyDescent="0.25">
      <c r="A76" s="63">
        <f t="shared" si="7"/>
        <v>2092</v>
      </c>
      <c r="B76" s="63"/>
      <c r="C76" s="63">
        <f t="shared" si="6"/>
        <v>0</v>
      </c>
      <c r="D76" s="164">
        <f>C76*PARAMETERS!$B$17/1000000000</f>
        <v>0</v>
      </c>
      <c r="E76" s="164">
        <f>D76*PARAMETERS!$B$19</f>
        <v>0</v>
      </c>
      <c r="F76" s="164">
        <f>DECARBONISATION!O79*1000000000000</f>
        <v>7106285505607671</v>
      </c>
      <c r="G76" s="164">
        <f t="shared" si="4"/>
        <v>0</v>
      </c>
      <c r="H76" s="196">
        <f>H75*(1-PARAMETERS!$B$23)</f>
        <v>0.1115744788977427</v>
      </c>
      <c r="I76" s="164">
        <f t="shared" si="5"/>
        <v>0</v>
      </c>
      <c r="J76" s="167"/>
      <c r="K76" s="164"/>
      <c r="L76" s="151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Q76" s="134"/>
      <c r="AR76" s="134"/>
      <c r="AT76" s="134"/>
    </row>
    <row r="77" spans="1:46" x14ac:dyDescent="0.25">
      <c r="A77" s="63">
        <f t="shared" si="7"/>
        <v>2093</v>
      </c>
      <c r="B77" s="63"/>
      <c r="C77" s="63">
        <f t="shared" si="6"/>
        <v>0</v>
      </c>
      <c r="D77" s="164">
        <f>C77*PARAMETERS!$B$17/1000000000</f>
        <v>0</v>
      </c>
      <c r="E77" s="164">
        <f>D77*PARAMETERS!$B$19</f>
        <v>0</v>
      </c>
      <c r="F77" s="164">
        <f>DECARBONISATION!O80*1000000000000</f>
        <v>7241461882341920</v>
      </c>
      <c r="G77" s="164">
        <f t="shared" si="4"/>
        <v>0</v>
      </c>
      <c r="H77" s="196">
        <f>H76*(1-PARAMETERS!$B$23)</f>
        <v>0.10822724453081042</v>
      </c>
      <c r="I77" s="164">
        <f t="shared" si="5"/>
        <v>0</v>
      </c>
      <c r="J77" s="167"/>
      <c r="K77" s="164"/>
      <c r="L77" s="151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Q77" s="134"/>
      <c r="AR77" s="134"/>
      <c r="AT77" s="134"/>
    </row>
    <row r="78" spans="1:46" x14ac:dyDescent="0.25">
      <c r="A78" s="63">
        <f t="shared" si="7"/>
        <v>2094</v>
      </c>
      <c r="B78" s="63"/>
      <c r="C78" s="63">
        <f t="shared" si="6"/>
        <v>0</v>
      </c>
      <c r="D78" s="164">
        <f>C78*PARAMETERS!$B$17/1000000000</f>
        <v>0</v>
      </c>
      <c r="E78" s="164">
        <f>D78*PARAMETERS!$B$19</f>
        <v>0</v>
      </c>
      <c r="F78" s="164">
        <f>DECARBONISATION!O81*1000000000000</f>
        <v>7378891382177981</v>
      </c>
      <c r="G78" s="164">
        <f t="shared" si="4"/>
        <v>0</v>
      </c>
      <c r="H78" s="196">
        <f>H77*(1-PARAMETERS!$B$23)</f>
        <v>0.10498042719488611</v>
      </c>
      <c r="I78" s="164">
        <f t="shared" si="5"/>
        <v>0</v>
      </c>
      <c r="J78" s="167"/>
      <c r="K78" s="164"/>
      <c r="L78" s="151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Q78" s="134"/>
      <c r="AR78" s="134"/>
      <c r="AT78" s="134"/>
    </row>
    <row r="79" spans="1:46" x14ac:dyDescent="0.25">
      <c r="A79" s="63">
        <f t="shared" si="7"/>
        <v>2095</v>
      </c>
      <c r="B79" s="63"/>
      <c r="C79" s="63">
        <f t="shared" si="6"/>
        <v>0</v>
      </c>
      <c r="D79" s="164">
        <f>C79*PARAMETERS!$B$17/1000000000</f>
        <v>0</v>
      </c>
      <c r="E79" s="164">
        <f>D79*PARAMETERS!$B$19</f>
        <v>0</v>
      </c>
      <c r="F79" s="164">
        <f>DECARBONISATION!O82*1000000000000</f>
        <v>7518609553286961</v>
      </c>
      <c r="G79" s="164">
        <f t="shared" si="4"/>
        <v>0</v>
      </c>
      <c r="H79" s="196">
        <f>H78*(1-PARAMETERS!$B$23)</f>
        <v>0.10183101437903952</v>
      </c>
      <c r="I79" s="164">
        <f t="shared" si="5"/>
        <v>0</v>
      </c>
      <c r="J79" s="167"/>
      <c r="K79" s="164"/>
      <c r="L79" s="151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Q79" s="134"/>
      <c r="AR79" s="134"/>
      <c r="AT79" s="134"/>
    </row>
    <row r="80" spans="1:46" x14ac:dyDescent="0.25">
      <c r="A80" s="63">
        <f t="shared" si="7"/>
        <v>2096</v>
      </c>
      <c r="B80" s="63"/>
      <c r="C80" s="63">
        <f t="shared" si="6"/>
        <v>0</v>
      </c>
      <c r="D80" s="164">
        <f>C80*PARAMETERS!$B$17/1000000000</f>
        <v>0</v>
      </c>
      <c r="E80" s="164">
        <f>D80*PARAMETERS!$B$19</f>
        <v>0</v>
      </c>
      <c r="F80" s="164">
        <f>DECARBONISATION!O83*1000000000000</f>
        <v>7660652390440188</v>
      </c>
      <c r="G80" s="164">
        <f t="shared" si="4"/>
        <v>0</v>
      </c>
      <c r="H80" s="196">
        <f>H79*(1-PARAMETERS!$B$23)</f>
        <v>9.8776083947668333E-2</v>
      </c>
      <c r="I80" s="164">
        <f t="shared" si="5"/>
        <v>0</v>
      </c>
      <c r="J80" s="167"/>
      <c r="K80" s="164"/>
      <c r="L80" s="151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Q80" s="134"/>
      <c r="AR80" s="134"/>
      <c r="AT80" s="134"/>
    </row>
    <row r="81" spans="1:46" x14ac:dyDescent="0.25">
      <c r="A81" s="63">
        <f t="shared" si="7"/>
        <v>2097</v>
      </c>
      <c r="B81" s="63"/>
      <c r="C81" s="63">
        <f t="shared" si="6"/>
        <v>0</v>
      </c>
      <c r="D81" s="164">
        <f>C81*PARAMETERS!$B$17/1000000000</f>
        <v>0</v>
      </c>
      <c r="E81" s="164">
        <f>D81*PARAMETERS!$B$19</f>
        <v>0</v>
      </c>
      <c r="F81" s="164">
        <f>DECARBONISATION!O84*1000000000000</f>
        <v>7805056339496654</v>
      </c>
      <c r="G81" s="164">
        <f t="shared" si="4"/>
        <v>0</v>
      </c>
      <c r="H81" s="196">
        <f>H80*(1-PARAMETERS!$B$23)</f>
        <v>9.5812801429238287E-2</v>
      </c>
      <c r="I81" s="164">
        <f t="shared" si="5"/>
        <v>0</v>
      </c>
      <c r="J81" s="167"/>
      <c r="K81" s="164"/>
      <c r="L81" s="151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Q81" s="134"/>
      <c r="AR81" s="134"/>
      <c r="AT81" s="134"/>
    </row>
    <row r="82" spans="1:46" x14ac:dyDescent="0.25">
      <c r="A82" s="63">
        <f t="shared" si="7"/>
        <v>2098</v>
      </c>
      <c r="B82" s="63"/>
      <c r="C82" s="63">
        <f t="shared" si="6"/>
        <v>0</v>
      </c>
      <c r="D82" s="164">
        <f>C82*PARAMETERS!$B$17/1000000000</f>
        <v>0</v>
      </c>
      <c r="E82" s="164">
        <f>D82*PARAMETERS!$B$19</f>
        <v>0</v>
      </c>
      <c r="F82" s="164">
        <f>DECARBONISATION!O85*1000000000000</f>
        <v>7951858301920533</v>
      </c>
      <c r="G82" s="164">
        <f t="shared" si="4"/>
        <v>0</v>
      </c>
      <c r="H82" s="196">
        <f>H81*(1-PARAMETERS!$B$23)</f>
        <v>9.2938417386361133E-2</v>
      </c>
      <c r="I82" s="164">
        <f t="shared" si="5"/>
        <v>0</v>
      </c>
      <c r="J82" s="167"/>
      <c r="K82" s="164"/>
      <c r="L82" s="151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Q82" s="134"/>
      <c r="AR82" s="134"/>
      <c r="AT82" s="134"/>
    </row>
    <row r="83" spans="1:46" x14ac:dyDescent="0.25">
      <c r="A83" s="63">
        <f>A82+1</f>
        <v>2099</v>
      </c>
      <c r="B83" s="63"/>
      <c r="C83" s="63">
        <f t="shared" si="6"/>
        <v>0</v>
      </c>
      <c r="D83" s="164">
        <f>C83*PARAMETERS!$B$17/1000000000</f>
        <v>0</v>
      </c>
      <c r="E83" s="164">
        <f>D83*PARAMETERS!$B$19</f>
        <v>0</v>
      </c>
      <c r="F83" s="164">
        <f>DECARBONISATION!O86*1000000000000</f>
        <v>8101095639327553</v>
      </c>
      <c r="G83" s="164">
        <f t="shared" si="4"/>
        <v>0</v>
      </c>
      <c r="H83" s="196">
        <f>H82*(1-PARAMETERS!$B$23)</f>
        <v>9.0150264864770291E-2</v>
      </c>
      <c r="I83" s="164">
        <f t="shared" si="5"/>
        <v>0</v>
      </c>
      <c r="J83" s="167"/>
      <c r="K83" s="164"/>
      <c r="L83" s="151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Q83" s="134"/>
      <c r="AR83" s="134"/>
      <c r="AT83" s="134"/>
    </row>
    <row r="84" spans="1:46" s="137" customFormat="1" x14ac:dyDescent="0.25">
      <c r="A84" s="74">
        <f t="shared" ref="A84" si="8">A83+1</f>
        <v>2100</v>
      </c>
      <c r="B84" s="74"/>
      <c r="C84" s="74">
        <f t="shared" si="6"/>
        <v>0</v>
      </c>
      <c r="D84" s="151">
        <f>C84*PARAMETERS!$B$17/1000000000</f>
        <v>0</v>
      </c>
      <c r="E84" s="151">
        <f>D84*PARAMETERS!$B$19</f>
        <v>0</v>
      </c>
      <c r="F84" s="151">
        <f>DECARBONISATION!O87*1000000000000</f>
        <v>8252806178059003</v>
      </c>
      <c r="G84" s="151">
        <f t="shared" si="4"/>
        <v>0</v>
      </c>
      <c r="H84" s="193">
        <f>H83*(1-PARAMETERS!$B$23)</f>
        <v>8.744575691882718E-2</v>
      </c>
      <c r="I84" s="151">
        <f t="shared" si="5"/>
        <v>0</v>
      </c>
      <c r="J84" s="169"/>
      <c r="K84" s="151"/>
      <c r="L84" s="151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Q84" s="138"/>
      <c r="AR84" s="138"/>
      <c r="AT84" s="138"/>
    </row>
    <row r="85" spans="1:46" x14ac:dyDescent="0.25"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</row>
    <row r="86" spans="1:46" x14ac:dyDescent="0.25"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</row>
    <row r="87" spans="1:46" x14ac:dyDescent="0.25"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</row>
    <row r="88" spans="1:46" x14ac:dyDescent="0.25"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</row>
    <row r="89" spans="1:46" x14ac:dyDescent="0.25"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</row>
    <row r="90" spans="1:46" x14ac:dyDescent="0.25"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</row>
    <row r="91" spans="1:46" x14ac:dyDescent="0.25"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</row>
    <row r="92" spans="1:46" x14ac:dyDescent="0.25"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</row>
    <row r="93" spans="1:46" x14ac:dyDescent="0.25"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</row>
    <row r="94" spans="1:46" x14ac:dyDescent="0.25"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</row>
    <row r="95" spans="1:46" x14ac:dyDescent="0.25"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</row>
    <row r="96" spans="1:46" x14ac:dyDescent="0.25"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</row>
    <row r="97" spans="13:41" x14ac:dyDescent="0.25"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</row>
    <row r="98" spans="13:41" x14ac:dyDescent="0.25"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</row>
    <row r="99" spans="13:41" x14ac:dyDescent="0.25"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</row>
    <row r="100" spans="13:41" x14ac:dyDescent="0.25"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opLeftCell="B1" zoomScaleNormal="100" workbookViewId="0">
      <selection activeCell="N18" sqref="N18"/>
    </sheetView>
  </sheetViews>
  <sheetFormatPr defaultRowHeight="15" x14ac:dyDescent="0.25"/>
  <cols>
    <col min="1" max="1" width="15.7109375" style="1" customWidth="1"/>
    <col min="2" max="2" width="1.7109375" style="60" customWidth="1"/>
    <col min="3" max="3" width="12.7109375" style="43" customWidth="1"/>
    <col min="4" max="5" width="12.7109375" style="142" customWidth="1"/>
    <col min="6" max="6" width="12.7109375" style="192" customWidth="1"/>
    <col min="7" max="8" width="12.7109375" style="142" customWidth="1"/>
    <col min="9" max="9" width="12.7109375" style="196" customWidth="1"/>
    <col min="10" max="10" width="12.7109375" style="63" customWidth="1"/>
    <col min="11" max="12" width="12.7109375" style="142" customWidth="1"/>
    <col min="13" max="13" width="1.85546875" style="74" customWidth="1"/>
    <col min="14" max="14" width="82.7109375" style="63" customWidth="1"/>
    <col min="15" max="16384" width="9.140625" style="63"/>
  </cols>
  <sheetData>
    <row r="1" spans="1:13" ht="39" customHeight="1" x14ac:dyDescent="0.25">
      <c r="A1" s="201" t="s">
        <v>140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45" x14ac:dyDescent="0.25">
      <c r="A2" s="18" t="s">
        <v>9</v>
      </c>
      <c r="B2" s="61"/>
      <c r="C2" s="188" t="s">
        <v>141</v>
      </c>
      <c r="D2" s="140" t="s">
        <v>113</v>
      </c>
      <c r="E2" s="140" t="s">
        <v>10</v>
      </c>
      <c r="F2" s="188" t="s">
        <v>117</v>
      </c>
      <c r="G2" s="140" t="s">
        <v>114</v>
      </c>
      <c r="H2" s="140" t="s">
        <v>118</v>
      </c>
      <c r="I2" s="195" t="s">
        <v>61</v>
      </c>
      <c r="J2" s="140" t="s">
        <v>124</v>
      </c>
      <c r="K2" s="145" t="s">
        <v>125</v>
      </c>
      <c r="L2" s="145" t="s">
        <v>126</v>
      </c>
    </row>
    <row r="3" spans="1:13" x14ac:dyDescent="0.25">
      <c r="A3" s="56"/>
      <c r="B3" s="62"/>
      <c r="C3" s="189" t="s">
        <v>107</v>
      </c>
      <c r="D3" s="141" t="s">
        <v>102</v>
      </c>
      <c r="E3" s="141" t="s">
        <v>100</v>
      </c>
      <c r="F3" s="191" t="s">
        <v>107</v>
      </c>
      <c r="G3" s="141" t="s">
        <v>102</v>
      </c>
      <c r="H3" s="141" t="s">
        <v>102</v>
      </c>
      <c r="J3" s="141" t="s">
        <v>102</v>
      </c>
      <c r="K3" s="146" t="s">
        <v>59</v>
      </c>
      <c r="L3" s="146" t="s">
        <v>59</v>
      </c>
    </row>
    <row r="4" spans="1:13" s="53" customFormat="1" x14ac:dyDescent="0.25">
      <c r="A4" s="78">
        <v>2020</v>
      </c>
      <c r="B4" s="133"/>
      <c r="C4" s="190">
        <v>1</v>
      </c>
      <c r="D4" s="149">
        <f>C4*PARAMETERS!$B$10</f>
        <v>0.06</v>
      </c>
      <c r="E4" s="149">
        <f>D4*PARAMETERS!$B$26</f>
        <v>7.0137701532658702E-6</v>
      </c>
      <c r="F4" s="192">
        <v>1</v>
      </c>
      <c r="G4" s="150">
        <f>F4*PARAMETERS!$B$13</f>
        <v>5.7575757575757572E-2</v>
      </c>
      <c r="H4" s="150">
        <f>D4-G4</f>
        <v>2.424242424242426E-3</v>
      </c>
      <c r="I4" s="197">
        <v>1</v>
      </c>
      <c r="J4" s="150">
        <f>H4*I4</f>
        <v>2.424242424242426E-3</v>
      </c>
      <c r="K4" s="147">
        <f>SUM(J4:J34)/SUM(E4:E34)</f>
        <v>243.69874957184157</v>
      </c>
      <c r="L4" s="147">
        <f>SUM(J4:J84)/SUM(E4:E84)</f>
        <v>190.33424301143421</v>
      </c>
      <c r="M4" s="74"/>
    </row>
    <row r="5" spans="1:13" x14ac:dyDescent="0.25">
      <c r="A5" s="1">
        <f t="shared" ref="A5:A28" si="0">A4+1</f>
        <v>2021</v>
      </c>
      <c r="C5" s="43">
        <f>C4*(1-PARAMETERS!$B$18)</f>
        <v>0.97</v>
      </c>
      <c r="D5" s="149">
        <f>C5*PARAMETERS!$B$10</f>
        <v>5.8199999999999995E-2</v>
      </c>
      <c r="E5" s="149">
        <f>D5*PARAMETERS!$B$26</f>
        <v>6.8033570486678939E-6</v>
      </c>
      <c r="F5" s="192">
        <f>F4*(1-PARAMETERS!$B$18)</f>
        <v>0.97</v>
      </c>
      <c r="G5" s="150">
        <f>F5*PARAMETERS!$B$13</f>
        <v>5.5848484848484842E-2</v>
      </c>
      <c r="H5" s="150">
        <f>D5-G5</f>
        <v>2.3515151515151531E-3</v>
      </c>
      <c r="I5" s="197">
        <f>I4*(1-PARAMETERS!$B$27)</f>
        <v>0.97</v>
      </c>
      <c r="J5" s="150">
        <f t="shared" ref="J5" si="1">H5*I5</f>
        <v>2.2809696969696984E-3</v>
      </c>
      <c r="K5" s="148" t="s">
        <v>108</v>
      </c>
      <c r="L5" s="148" t="s">
        <v>108</v>
      </c>
    </row>
    <row r="6" spans="1:13" x14ac:dyDescent="0.25">
      <c r="A6" s="1">
        <f t="shared" si="0"/>
        <v>2022</v>
      </c>
      <c r="C6" s="43">
        <f>C5*(1-PARAMETERS!$B$18)</f>
        <v>0.94089999999999996</v>
      </c>
      <c r="D6" s="149">
        <f>C6*PARAMETERS!$B$10</f>
        <v>5.6453999999999997E-2</v>
      </c>
      <c r="E6" s="149">
        <f>D6*PARAMETERS!$B$26</f>
        <v>6.5992563372078576E-6</v>
      </c>
      <c r="F6" s="192">
        <f>F5*(1-PARAMETERS!$B$18)</f>
        <v>0.94089999999999996</v>
      </c>
      <c r="G6" s="150">
        <f>F6*PARAMETERS!$B$13</f>
        <v>5.4173030303030299E-2</v>
      </c>
      <c r="H6" s="150">
        <f t="shared" ref="H6:H69" si="2">D6-G6</f>
        <v>2.280969696969698E-3</v>
      </c>
      <c r="I6" s="197">
        <f>I5*(1-PARAMETERS!$B$27)</f>
        <v>0.94089999999999996</v>
      </c>
      <c r="J6" s="150">
        <f t="shared" ref="J6:J69" si="3">H6*I6</f>
        <v>2.1461643878787889E-3</v>
      </c>
      <c r="K6" s="147">
        <f>K4*12/44</f>
        <v>66.46329533777498</v>
      </c>
      <c r="L6" s="147">
        <f>L4*12/44</f>
        <v>51.909339003118426</v>
      </c>
    </row>
    <row r="7" spans="1:13" x14ac:dyDescent="0.25">
      <c r="A7" s="1">
        <f t="shared" si="0"/>
        <v>2023</v>
      </c>
      <c r="C7" s="43">
        <f>C6*(1-PARAMETERS!$B$18)</f>
        <v>0.91267299999999996</v>
      </c>
      <c r="D7" s="149">
        <f>C7*PARAMETERS!$B$10</f>
        <v>5.4760379999999997E-2</v>
      </c>
      <c r="E7" s="149">
        <f>D7*PARAMETERS!$B$26</f>
        <v>6.4012786470916212E-6</v>
      </c>
      <c r="F7" s="192">
        <f>F6*(1-PARAMETERS!$B$18)</f>
        <v>0.91267299999999996</v>
      </c>
      <c r="G7" s="150">
        <f>F7*PARAMETERS!$B$13</f>
        <v>5.2547839393939387E-2</v>
      </c>
      <c r="H7" s="150">
        <f t="shared" si="2"/>
        <v>2.2125406060606104E-3</v>
      </c>
      <c r="I7" s="197">
        <f>I6*(1-PARAMETERS!$B$27)</f>
        <v>0.91267299999999996</v>
      </c>
      <c r="J7" s="150">
        <f t="shared" si="3"/>
        <v>2.0193260725551556E-3</v>
      </c>
      <c r="K7" s="143"/>
      <c r="L7" s="143"/>
    </row>
    <row r="8" spans="1:13" x14ac:dyDescent="0.25">
      <c r="A8" s="1">
        <f t="shared" si="0"/>
        <v>2024</v>
      </c>
      <c r="C8" s="43">
        <f>C7*(1-PARAMETERS!$B$18)</f>
        <v>0.88529280999999993</v>
      </c>
      <c r="D8" s="149">
        <f>C8*PARAMETERS!$B$10</f>
        <v>5.3117568599999991E-2</v>
      </c>
      <c r="E8" s="149">
        <f>D8*PARAMETERS!$B$26</f>
        <v>6.2092402876788723E-6</v>
      </c>
      <c r="F8" s="192">
        <f>F7*(1-PARAMETERS!$B$18)</f>
        <v>0.88529280999999993</v>
      </c>
      <c r="G8" s="150">
        <f>F8*PARAMETERS!$B$13</f>
        <v>5.0971404212121207E-2</v>
      </c>
      <c r="H8" s="150">
        <f t="shared" si="2"/>
        <v>2.1461643878787837E-3</v>
      </c>
      <c r="I8" s="197">
        <f>I7*(1-PARAMETERS!$B$27)</f>
        <v>0.88529280999999993</v>
      </c>
      <c r="J8" s="150">
        <f t="shared" si="3"/>
        <v>1.8999839016671381E-3</v>
      </c>
      <c r="K8" s="143"/>
      <c r="L8" s="143"/>
    </row>
    <row r="9" spans="1:13" x14ac:dyDescent="0.25">
      <c r="A9" s="1">
        <f t="shared" si="0"/>
        <v>2025</v>
      </c>
      <c r="C9" s="43">
        <f>C8*(1-PARAMETERS!$B$18)</f>
        <v>0.8587340256999999</v>
      </c>
      <c r="D9" s="149">
        <f>C9*PARAMETERS!$B$10</f>
        <v>5.1524041541999993E-2</v>
      </c>
      <c r="E9" s="149">
        <f>D9*PARAMETERS!$B$26</f>
        <v>6.0229630790485064E-6</v>
      </c>
      <c r="F9" s="192">
        <f>F8*(1-PARAMETERS!$B$18)</f>
        <v>0.8587340256999999</v>
      </c>
      <c r="G9" s="150">
        <f>F9*PARAMETERS!$B$13</f>
        <v>4.9442262085757568E-2</v>
      </c>
      <c r="H9" s="150">
        <f t="shared" si="2"/>
        <v>2.0817794562424247E-3</v>
      </c>
      <c r="I9" s="197">
        <f>I8*(1-PARAMETERS!$B$27)</f>
        <v>0.8587340256999999</v>
      </c>
      <c r="J9" s="150">
        <f t="shared" si="3"/>
        <v>1.7876948530786141E-3</v>
      </c>
      <c r="K9" s="143"/>
      <c r="L9" s="143"/>
    </row>
    <row r="10" spans="1:13" x14ac:dyDescent="0.25">
      <c r="A10" s="1">
        <f t="shared" si="0"/>
        <v>2026</v>
      </c>
      <c r="C10" s="43">
        <f>C9*(1-PARAMETERS!$B$18)</f>
        <v>0.83297200492899992</v>
      </c>
      <c r="D10" s="149">
        <f>C10*PARAMETERS!$B$10</f>
        <v>4.9978320295739995E-2</v>
      </c>
      <c r="E10" s="149">
        <f>D10*PARAMETERS!$B$26</f>
        <v>5.8422741866770513E-6</v>
      </c>
      <c r="F10" s="192">
        <f>F9*(1-PARAMETERS!$B$18)</f>
        <v>0.83297200492899992</v>
      </c>
      <c r="G10" s="150">
        <f>F10*PARAMETERS!$B$13</f>
        <v>4.7958994223184843E-2</v>
      </c>
      <c r="H10" s="150">
        <f t="shared" si="2"/>
        <v>2.0193260725551512E-3</v>
      </c>
      <c r="I10" s="197">
        <f>I9*(1-PARAMETERS!$B$27)</f>
        <v>0.83297200492899992</v>
      </c>
      <c r="J10" s="150">
        <f t="shared" si="3"/>
        <v>1.6820420872616674E-3</v>
      </c>
      <c r="K10" s="143"/>
      <c r="L10" s="143"/>
    </row>
    <row r="11" spans="1:13" x14ac:dyDescent="0.25">
      <c r="A11" s="1">
        <f t="shared" si="0"/>
        <v>2027</v>
      </c>
      <c r="C11" s="43">
        <f>C10*(1-PARAMETERS!$B$18)</f>
        <v>0.80798284478112992</v>
      </c>
      <c r="D11" s="149">
        <f>C11*PARAMETERS!$B$10</f>
        <v>4.8478970686867795E-2</v>
      </c>
      <c r="E11" s="149">
        <f>D11*PARAMETERS!$B$26</f>
        <v>5.6670059610767395E-6</v>
      </c>
      <c r="F11" s="192">
        <f>F10*(1-PARAMETERS!$B$18)</f>
        <v>0.80798284478112992</v>
      </c>
      <c r="G11" s="150">
        <f>F11*PARAMETERS!$B$13</f>
        <v>4.6520224396489292E-2</v>
      </c>
      <c r="H11" s="150">
        <f t="shared" si="2"/>
        <v>1.9587462903785033E-3</v>
      </c>
      <c r="I11" s="197">
        <f>I10*(1-PARAMETERS!$B$27)</f>
        <v>0.80798284478112992</v>
      </c>
      <c r="J11" s="150">
        <f t="shared" si="3"/>
        <v>1.5826333999045083E-3</v>
      </c>
      <c r="K11" s="143"/>
      <c r="L11" s="143"/>
    </row>
    <row r="12" spans="1:13" x14ac:dyDescent="0.25">
      <c r="A12" s="1">
        <f t="shared" si="0"/>
        <v>2028</v>
      </c>
      <c r="C12" s="43">
        <f>C11*(1-PARAMETERS!$B$18)</f>
        <v>0.78374335943769602</v>
      </c>
      <c r="D12" s="149">
        <f>C12*PARAMETERS!$B$10</f>
        <v>4.7024601566261759E-2</v>
      </c>
      <c r="E12" s="149">
        <f>D12*PARAMETERS!$B$26</f>
        <v>5.496995782244437E-6</v>
      </c>
      <c r="F12" s="192">
        <f>F11*(1-PARAMETERS!$B$18)</f>
        <v>0.78374335943769602</v>
      </c>
      <c r="G12" s="150">
        <f>F12*PARAMETERS!$B$13</f>
        <v>4.5124617664594614E-2</v>
      </c>
      <c r="H12" s="150">
        <f t="shared" si="2"/>
        <v>1.8999839016671446E-3</v>
      </c>
      <c r="I12" s="197">
        <f>I11*(1-PARAMETERS!$B$27)</f>
        <v>0.78374335943769602</v>
      </c>
      <c r="J12" s="150">
        <f t="shared" si="3"/>
        <v>1.4890997659701491E-3</v>
      </c>
      <c r="K12" s="143"/>
      <c r="L12" s="143"/>
    </row>
    <row r="13" spans="1:13" x14ac:dyDescent="0.25">
      <c r="A13" s="1">
        <f t="shared" si="0"/>
        <v>2029</v>
      </c>
      <c r="C13" s="43">
        <f>C12*(1-PARAMETERS!$B$18)</f>
        <v>0.76023105865456508</v>
      </c>
      <c r="D13" s="149">
        <f>C13*PARAMETERS!$B$10</f>
        <v>4.5613863519273906E-2</v>
      </c>
      <c r="E13" s="149">
        <f>D13*PARAMETERS!$B$26</f>
        <v>5.3320859087771039E-6</v>
      </c>
      <c r="F13" s="192">
        <f>F12*(1-PARAMETERS!$B$18)</f>
        <v>0.76023105865456508</v>
      </c>
      <c r="G13" s="150">
        <f>F13*PARAMETERS!$B$13</f>
        <v>4.3770879134656777E-2</v>
      </c>
      <c r="H13" s="150">
        <f t="shared" si="2"/>
        <v>1.8429843846171287E-3</v>
      </c>
      <c r="I13" s="197">
        <f>I12*(1-PARAMETERS!$B$27)</f>
        <v>0.76023105865456508</v>
      </c>
      <c r="J13" s="150">
        <f t="shared" si="3"/>
        <v>1.4010939698013119E-3</v>
      </c>
      <c r="K13" s="143"/>
      <c r="L13" s="143"/>
    </row>
    <row r="14" spans="1:13" x14ac:dyDescent="0.25">
      <c r="A14" s="1">
        <f t="shared" si="0"/>
        <v>2030</v>
      </c>
      <c r="C14" s="43">
        <f>C13*(1-PARAMETERS!$B$18)</f>
        <v>0.73742412689492809</v>
      </c>
      <c r="D14" s="149">
        <f>C14*PARAMETERS!$B$10</f>
        <v>4.4245447613695685E-2</v>
      </c>
      <c r="E14" s="149">
        <f>D14*PARAMETERS!$B$26</f>
        <v>5.1721233315137907E-6</v>
      </c>
      <c r="F14" s="192">
        <f>F13*(1-PARAMETERS!$B$18)</f>
        <v>0.73742412689492809</v>
      </c>
      <c r="G14" s="150">
        <f>F14*PARAMETERS!$B$13</f>
        <v>4.2457752760617071E-2</v>
      </c>
      <c r="H14" s="150">
        <f t="shared" si="2"/>
        <v>1.7876948530786141E-3</v>
      </c>
      <c r="I14" s="197">
        <f>I13*(1-PARAMETERS!$B$27)</f>
        <v>0.73742412689492809</v>
      </c>
      <c r="J14" s="150">
        <f t="shared" si="3"/>
        <v>1.3182893161860537E-3</v>
      </c>
      <c r="K14" s="143"/>
      <c r="L14" s="143"/>
    </row>
    <row r="15" spans="1:13" x14ac:dyDescent="0.25">
      <c r="A15" s="1">
        <f t="shared" si="0"/>
        <v>2031</v>
      </c>
      <c r="C15" s="43">
        <f>C14*(1-PARAMETERS!$B$18)</f>
        <v>0.71530140308808021</v>
      </c>
      <c r="D15" s="149">
        <f>C15*PARAMETERS!$B$10</f>
        <v>4.2918084185284811E-2</v>
      </c>
      <c r="E15" s="149">
        <f>D15*PARAMETERS!$B$26</f>
        <v>5.0169596315683762E-6</v>
      </c>
      <c r="F15" s="192">
        <f>F14*(1-PARAMETERS!$B$18)</f>
        <v>0.71530140308808021</v>
      </c>
      <c r="G15" s="150">
        <f>F15*PARAMETERS!$B$13</f>
        <v>4.1184020177798555E-2</v>
      </c>
      <c r="H15" s="150">
        <f t="shared" si="2"/>
        <v>1.7340640074862551E-3</v>
      </c>
      <c r="I15" s="197">
        <f>I14*(1-PARAMETERS!$B$27)</f>
        <v>0.71530140308808021</v>
      </c>
      <c r="J15" s="150">
        <f t="shared" si="3"/>
        <v>1.2403784175994575E-3</v>
      </c>
      <c r="K15" s="143"/>
      <c r="L15" s="143"/>
    </row>
    <row r="16" spans="1:13" x14ac:dyDescent="0.25">
      <c r="A16" s="1">
        <f t="shared" si="0"/>
        <v>2032</v>
      </c>
      <c r="C16" s="43">
        <f>C15*(1-PARAMETERS!$B$18)</f>
        <v>0.69384236099543783</v>
      </c>
      <c r="D16" s="149">
        <f>C16*PARAMETERS!$B$10</f>
        <v>4.1630541659726267E-2</v>
      </c>
      <c r="E16" s="149">
        <f>D16*PARAMETERS!$B$26</f>
        <v>4.866450842621325E-6</v>
      </c>
      <c r="F16" s="192">
        <f>F15*(1-PARAMETERS!$B$18)</f>
        <v>0.69384236099543783</v>
      </c>
      <c r="G16" s="150">
        <f>F16*PARAMETERS!$B$13</f>
        <v>3.9948499572464602E-2</v>
      </c>
      <c r="H16" s="150">
        <f t="shared" si="2"/>
        <v>1.6820420872616648E-3</v>
      </c>
      <c r="I16" s="197">
        <f>I15*(1-PARAMETERS!$B$27)</f>
        <v>0.69384236099543783</v>
      </c>
      <c r="J16" s="150">
        <f t="shared" si="3"/>
        <v>1.1670720531193278E-3</v>
      </c>
      <c r="K16" s="143"/>
      <c r="L16" s="143"/>
    </row>
    <row r="17" spans="1:12" x14ac:dyDescent="0.25">
      <c r="A17" s="1">
        <f t="shared" si="0"/>
        <v>2033</v>
      </c>
      <c r="C17" s="43">
        <f>C16*(1-PARAMETERS!$B$18)</f>
        <v>0.67302709016557472</v>
      </c>
      <c r="D17" s="149">
        <f>C17*PARAMETERS!$B$10</f>
        <v>4.038162540993448E-2</v>
      </c>
      <c r="E17" s="149">
        <f>D17*PARAMETERS!$B$26</f>
        <v>4.7204573173426858E-6</v>
      </c>
      <c r="F17" s="192">
        <f>F16*(1-PARAMETERS!$B$18)</f>
        <v>0.67302709016557472</v>
      </c>
      <c r="G17" s="150">
        <f>F17*PARAMETERS!$B$13</f>
        <v>3.8750044585290661E-2</v>
      </c>
      <c r="H17" s="150">
        <f t="shared" si="2"/>
        <v>1.631580824643819E-3</v>
      </c>
      <c r="I17" s="197">
        <f>I16*(1-PARAMETERS!$B$27)</f>
        <v>0.67302709016557472</v>
      </c>
      <c r="J17" s="150">
        <f t="shared" si="3"/>
        <v>1.0980980947799784E-3</v>
      </c>
      <c r="K17" s="143"/>
      <c r="L17" s="143"/>
    </row>
    <row r="18" spans="1:12" x14ac:dyDescent="0.25">
      <c r="A18" s="1">
        <f t="shared" si="0"/>
        <v>2034</v>
      </c>
      <c r="C18" s="43">
        <f>C17*(1-PARAMETERS!$B$18)</f>
        <v>0.65283627746060746</v>
      </c>
      <c r="D18" s="149">
        <f>C18*PARAMETERS!$B$10</f>
        <v>3.9170176647636445E-2</v>
      </c>
      <c r="E18" s="149">
        <f>D18*PARAMETERS!$B$26</f>
        <v>4.5788435978224052E-6</v>
      </c>
      <c r="F18" s="192">
        <f>F17*(1-PARAMETERS!$B$18)</f>
        <v>0.65283627746060746</v>
      </c>
      <c r="G18" s="150">
        <f>F18*PARAMETERS!$B$13</f>
        <v>3.758754324773194E-2</v>
      </c>
      <c r="H18" s="150">
        <f t="shared" si="2"/>
        <v>1.5826333999045053E-3</v>
      </c>
      <c r="I18" s="197">
        <f>I17*(1-PARAMETERS!$B$27)</f>
        <v>0.65283627746060746</v>
      </c>
      <c r="J18" s="150">
        <f t="shared" si="3"/>
        <v>1.0332004973784821E-3</v>
      </c>
      <c r="K18" s="143"/>
      <c r="L18" s="143"/>
    </row>
    <row r="19" spans="1:12" x14ac:dyDescent="0.25">
      <c r="A19" s="1">
        <f t="shared" si="0"/>
        <v>2035</v>
      </c>
      <c r="C19" s="43">
        <f>C18*(1-PARAMETERS!$B$18)</f>
        <v>0.63325118913678924</v>
      </c>
      <c r="D19" s="149">
        <f>C19*PARAMETERS!$B$10</f>
        <v>3.799507134820735E-2</v>
      </c>
      <c r="E19" s="149">
        <f>D19*PARAMETERS!$B$26</f>
        <v>4.4414782898877321E-6</v>
      </c>
      <c r="F19" s="192">
        <f>F18*(1-PARAMETERS!$B$18)</f>
        <v>0.63325118913678924</v>
      </c>
      <c r="G19" s="150">
        <f>F19*PARAMETERS!$B$13</f>
        <v>3.6459916950299986E-2</v>
      </c>
      <c r="H19" s="150">
        <f t="shared" si="2"/>
        <v>1.5351543979073637E-3</v>
      </c>
      <c r="I19" s="197">
        <f>I18*(1-PARAMETERS!$B$27)</f>
        <v>0.63325118913678924</v>
      </c>
      <c r="J19" s="150">
        <f t="shared" si="3"/>
        <v>9.7213834798340977E-4</v>
      </c>
      <c r="K19" s="143"/>
      <c r="L19" s="143"/>
    </row>
    <row r="20" spans="1:12" x14ac:dyDescent="0.25">
      <c r="A20" s="1">
        <f t="shared" si="0"/>
        <v>2036</v>
      </c>
      <c r="C20" s="43">
        <f>C19*(1-PARAMETERS!$B$18)</f>
        <v>0.61425365346268557</v>
      </c>
      <c r="D20" s="149">
        <f>C20*PARAMETERS!$B$10</f>
        <v>3.6855219207761129E-2</v>
      </c>
      <c r="E20" s="149">
        <f>D20*PARAMETERS!$B$26</f>
        <v>4.3082339411911007E-6</v>
      </c>
      <c r="F20" s="192">
        <f>F19*(1-PARAMETERS!$B$18)</f>
        <v>0.61425365346268557</v>
      </c>
      <c r="G20" s="150">
        <f>F20*PARAMETERS!$B$13</f>
        <v>3.5366119441790987E-2</v>
      </c>
      <c r="H20" s="150">
        <f t="shared" si="2"/>
        <v>1.4890997659701422E-3</v>
      </c>
      <c r="I20" s="197">
        <f>I19*(1-PARAMETERS!$B$27)</f>
        <v>0.61425365346268557</v>
      </c>
      <c r="J20" s="150">
        <f t="shared" si="3"/>
        <v>9.146849716175899E-4</v>
      </c>
      <c r="K20" s="143"/>
      <c r="L20" s="143"/>
    </row>
    <row r="21" spans="1:12" x14ac:dyDescent="0.25">
      <c r="A21" s="1">
        <f t="shared" si="0"/>
        <v>2037</v>
      </c>
      <c r="C21" s="43">
        <f>C20*(1-PARAMETERS!$B$18)</f>
        <v>0.595826043858805</v>
      </c>
      <c r="D21" s="149">
        <f>C21*PARAMETERS!$B$10</f>
        <v>3.57495626315283E-2</v>
      </c>
      <c r="E21" s="149">
        <f>D21*PARAMETERS!$B$26</f>
        <v>4.1789869229553684E-6</v>
      </c>
      <c r="F21" s="192">
        <f>F20*(1-PARAMETERS!$B$18)</f>
        <v>0.595826043858805</v>
      </c>
      <c r="G21" s="150">
        <f>F21*PARAMETERS!$B$13</f>
        <v>3.4305135858537256E-2</v>
      </c>
      <c r="H21" s="150">
        <f t="shared" si="2"/>
        <v>1.4444267729910448E-3</v>
      </c>
      <c r="I21" s="197">
        <f>I20*(1-PARAMETERS!$B$27)</f>
        <v>0.595826043858805</v>
      </c>
      <c r="J21" s="150">
        <f t="shared" si="3"/>
        <v>8.6062708979499445E-4</v>
      </c>
      <c r="K21" s="143"/>
      <c r="L21" s="143"/>
    </row>
    <row r="22" spans="1:12" x14ac:dyDescent="0.25">
      <c r="A22" s="1">
        <f t="shared" si="0"/>
        <v>2038</v>
      </c>
      <c r="C22" s="43">
        <f>C21*(1-PARAMETERS!$B$18)</f>
        <v>0.57795126254304086</v>
      </c>
      <c r="D22" s="149">
        <f>C22*PARAMETERS!$B$10</f>
        <v>3.4677075752582449E-2</v>
      </c>
      <c r="E22" s="149">
        <f>D22*PARAMETERS!$B$26</f>
        <v>4.0536173152667068E-6</v>
      </c>
      <c r="F22" s="192">
        <f>F21*(1-PARAMETERS!$B$18)</f>
        <v>0.57795126254304086</v>
      </c>
      <c r="G22" s="150">
        <f>F22*PARAMETERS!$B$13</f>
        <v>3.3275981782781135E-2</v>
      </c>
      <c r="H22" s="150">
        <f t="shared" si="2"/>
        <v>1.4010939698013147E-3</v>
      </c>
      <c r="I22" s="197">
        <f>I21*(1-PARAMETERS!$B$27)</f>
        <v>0.57795126254304086</v>
      </c>
      <c r="J22" s="150">
        <f t="shared" si="3"/>
        <v>8.0976402878811104E-4</v>
      </c>
      <c r="K22" s="143"/>
      <c r="L22" s="143"/>
    </row>
    <row r="23" spans="1:12" x14ac:dyDescent="0.25">
      <c r="A23" s="1">
        <f t="shared" si="0"/>
        <v>2039</v>
      </c>
      <c r="C23" s="43">
        <f>C22*(1-PARAMETERS!$B$18)</f>
        <v>0.56061272466674961</v>
      </c>
      <c r="D23" s="149">
        <f>C23*PARAMETERS!$B$10</f>
        <v>3.3636763480004973E-2</v>
      </c>
      <c r="E23" s="149">
        <f>D23*PARAMETERS!$B$26</f>
        <v>3.9320087958087052E-6</v>
      </c>
      <c r="F23" s="192">
        <f>F22*(1-PARAMETERS!$B$18)</f>
        <v>0.56061272466674961</v>
      </c>
      <c r="G23" s="150">
        <f>F23*PARAMETERS!$B$13</f>
        <v>3.2277702329297706E-2</v>
      </c>
      <c r="H23" s="150">
        <f t="shared" si="2"/>
        <v>1.3590611507072678E-3</v>
      </c>
      <c r="I23" s="197">
        <f>I22*(1-PARAMETERS!$B$27)</f>
        <v>0.56061272466674961</v>
      </c>
      <c r="J23" s="150">
        <f t="shared" si="3"/>
        <v>7.6190697468672946E-4</v>
      </c>
      <c r="K23" s="143"/>
      <c r="L23" s="143"/>
    </row>
    <row r="24" spans="1:12" x14ac:dyDescent="0.25">
      <c r="A24" s="1">
        <f t="shared" si="0"/>
        <v>2040</v>
      </c>
      <c r="C24" s="43">
        <f>C23*(1-PARAMETERS!$B$18)</f>
        <v>0.54379434292674711</v>
      </c>
      <c r="D24" s="149">
        <f>C24*PARAMETERS!$B$10</f>
        <v>3.2627660575604824E-2</v>
      </c>
      <c r="E24" s="149">
        <f>D24*PARAMETERS!$B$26</f>
        <v>3.814048531934444E-6</v>
      </c>
      <c r="F24" s="192">
        <f>F23*(1-PARAMETERS!$B$18)</f>
        <v>0.54379434292674711</v>
      </c>
      <c r="G24" s="150">
        <f>F24*PARAMETERS!$B$13</f>
        <v>3.1309371259418774E-2</v>
      </c>
      <c r="H24" s="150">
        <f t="shared" si="2"/>
        <v>1.3182893161860498E-3</v>
      </c>
      <c r="I24" s="197">
        <f>I23*(1-PARAMETERS!$B$27)</f>
        <v>0.54379434292674711</v>
      </c>
      <c r="J24" s="150">
        <f t="shared" si="3"/>
        <v>7.1687827248274373E-4</v>
      </c>
      <c r="K24" s="143"/>
      <c r="L24" s="143"/>
    </row>
    <row r="25" spans="1:12" x14ac:dyDescent="0.25">
      <c r="A25" s="1">
        <f t="shared" si="0"/>
        <v>2041</v>
      </c>
      <c r="C25" s="43">
        <f>C24*(1-PARAMETERS!$B$18)</f>
        <v>0.52748051263894469</v>
      </c>
      <c r="D25" s="149">
        <f>C25*PARAMETERS!$B$10</f>
        <v>3.1648830758336681E-2</v>
      </c>
      <c r="E25" s="149">
        <f>D25*PARAMETERS!$B$26</f>
        <v>3.6996270759764111E-6</v>
      </c>
      <c r="F25" s="192">
        <f>F24*(1-PARAMETERS!$B$18)</f>
        <v>0.52748051263894469</v>
      </c>
      <c r="G25" s="150">
        <f>F25*PARAMETERS!$B$13</f>
        <v>3.0370090121636207E-2</v>
      </c>
      <c r="H25" s="150">
        <f t="shared" si="2"/>
        <v>1.278740636700474E-3</v>
      </c>
      <c r="I25" s="197">
        <f>I24*(1-PARAMETERS!$B$27)</f>
        <v>0.52748051263894469</v>
      </c>
      <c r="J25" s="150">
        <f t="shared" si="3"/>
        <v>6.7451076657901654E-4</v>
      </c>
      <c r="K25" s="143"/>
      <c r="L25" s="143"/>
    </row>
    <row r="26" spans="1:12" x14ac:dyDescent="0.25">
      <c r="A26" s="1">
        <f t="shared" si="0"/>
        <v>2042</v>
      </c>
      <c r="C26" s="43">
        <f>C25*(1-PARAMETERS!$B$18)</f>
        <v>0.51165609725977634</v>
      </c>
      <c r="D26" s="149">
        <f>C26*PARAMETERS!$B$10</f>
        <v>3.0699365835586578E-2</v>
      </c>
      <c r="E26" s="149">
        <f>D26*PARAMETERS!$B$26</f>
        <v>3.5886382636971185E-6</v>
      </c>
      <c r="F26" s="192">
        <f>F25*(1-PARAMETERS!$B$18)</f>
        <v>0.51165609725977634</v>
      </c>
      <c r="G26" s="150">
        <f>F26*PARAMETERS!$B$13</f>
        <v>2.945898741798712E-2</v>
      </c>
      <c r="H26" s="150">
        <f t="shared" si="2"/>
        <v>1.2403784175994588E-3</v>
      </c>
      <c r="I26" s="197">
        <f>I25*(1-PARAMETERS!$B$27)</f>
        <v>0.51165609725977634</v>
      </c>
      <c r="J26" s="150">
        <f t="shared" si="3"/>
        <v>6.3464718027419619E-4</v>
      </c>
      <c r="K26" s="143"/>
      <c r="L26" s="143"/>
    </row>
    <row r="27" spans="1:12" x14ac:dyDescent="0.25">
      <c r="A27" s="1">
        <f t="shared" si="0"/>
        <v>2043</v>
      </c>
      <c r="C27" s="43">
        <f>C26*(1-PARAMETERS!$B$18)</f>
        <v>0.49630641434198303</v>
      </c>
      <c r="D27" s="149">
        <f>C27*PARAMETERS!$B$10</f>
        <v>2.977838486051898E-2</v>
      </c>
      <c r="E27" s="149">
        <f>D27*PARAMETERS!$B$26</f>
        <v>3.4809791157862049E-6</v>
      </c>
      <c r="F27" s="192">
        <f>F26*(1-PARAMETERS!$B$18)</f>
        <v>0.49630641434198303</v>
      </c>
      <c r="G27" s="150">
        <f>F27*PARAMETERS!$B$13</f>
        <v>2.8575217795447506E-2</v>
      </c>
      <c r="H27" s="150">
        <f t="shared" si="2"/>
        <v>1.203167065071474E-3</v>
      </c>
      <c r="I27" s="197">
        <f>I26*(1-PARAMETERS!$B$27)</f>
        <v>0.49630641434198303</v>
      </c>
      <c r="J27" s="150">
        <f t="shared" si="3"/>
        <v>5.971395319199907E-4</v>
      </c>
      <c r="K27" s="143"/>
      <c r="L27" s="143"/>
    </row>
    <row r="28" spans="1:12" x14ac:dyDescent="0.25">
      <c r="A28" s="1">
        <f t="shared" si="0"/>
        <v>2044</v>
      </c>
      <c r="C28" s="43">
        <f>C27*(1-PARAMETERS!$B$18)</f>
        <v>0.48141722191172354</v>
      </c>
      <c r="D28" s="149">
        <f>C28*PARAMETERS!$B$10</f>
        <v>2.888503331470341E-2</v>
      </c>
      <c r="E28" s="149">
        <f>D28*PARAMETERS!$B$26</f>
        <v>3.3765497423126187E-6</v>
      </c>
      <c r="F28" s="192">
        <f>F27*(1-PARAMETERS!$B$18)</f>
        <v>0.48141722191172354</v>
      </c>
      <c r="G28" s="150">
        <f>F28*PARAMETERS!$B$13</f>
        <v>2.771796126158408E-2</v>
      </c>
      <c r="H28" s="150">
        <f t="shared" si="2"/>
        <v>1.16707205311933E-3</v>
      </c>
      <c r="I28" s="197">
        <f>I27*(1-PARAMETERS!$B$27)</f>
        <v>0.48141722191172354</v>
      </c>
      <c r="J28" s="150">
        <f t="shared" si="3"/>
        <v>5.6184858558351927E-4</v>
      </c>
      <c r="K28" s="143"/>
      <c r="L28" s="143"/>
    </row>
    <row r="29" spans="1:12" x14ac:dyDescent="0.25">
      <c r="A29" s="1">
        <f t="shared" ref="A29:A84" si="4">A28+1</f>
        <v>2045</v>
      </c>
      <c r="C29" s="43">
        <f>C28*(1-PARAMETERS!$B$18)</f>
        <v>0.46697470525437179</v>
      </c>
      <c r="D29" s="149">
        <f>C29*PARAMETERS!$B$10</f>
        <v>2.8018482315262307E-2</v>
      </c>
      <c r="E29" s="149">
        <f>D29*PARAMETERS!$B$26</f>
        <v>3.27525325004324E-6</v>
      </c>
      <c r="F29" s="192">
        <f>F28*(1-PARAMETERS!$B$18)</f>
        <v>0.46697470525437179</v>
      </c>
      <c r="G29" s="150">
        <f>F29*PARAMETERS!$B$13</f>
        <v>2.6886422423736556E-2</v>
      </c>
      <c r="H29" s="150">
        <f t="shared" si="2"/>
        <v>1.1320598915257503E-3</v>
      </c>
      <c r="I29" s="197">
        <f>I28*(1-PARAMETERS!$B$27)</f>
        <v>0.46697470525437179</v>
      </c>
      <c r="J29" s="150">
        <f t="shared" si="3"/>
        <v>5.2864333417553336E-4</v>
      </c>
      <c r="K29" s="143"/>
      <c r="L29" s="143"/>
    </row>
    <row r="30" spans="1:12" x14ac:dyDescent="0.25">
      <c r="A30" s="1">
        <f t="shared" si="4"/>
        <v>2046</v>
      </c>
      <c r="C30" s="43">
        <f>C29*(1-PARAMETERS!$B$18)</f>
        <v>0.4529654640967406</v>
      </c>
      <c r="D30" s="149">
        <f>C30*PARAMETERS!$B$10</f>
        <v>2.7177927845804434E-2</v>
      </c>
      <c r="E30" s="149">
        <f>D30*PARAMETERS!$B$26</f>
        <v>3.1769956525419424E-6</v>
      </c>
      <c r="F30" s="192">
        <f>F29*(1-PARAMETERS!$B$18)</f>
        <v>0.4529654640967406</v>
      </c>
      <c r="G30" s="150">
        <f>F30*PARAMETERS!$B$13</f>
        <v>2.6079829751024457E-2</v>
      </c>
      <c r="H30" s="150">
        <f t="shared" si="2"/>
        <v>1.0980980947799777E-3</v>
      </c>
      <c r="I30" s="197">
        <f>I29*(1-PARAMETERS!$B$27)</f>
        <v>0.4529654640967406</v>
      </c>
      <c r="J30" s="150">
        <f t="shared" si="3"/>
        <v>4.9740051312575928E-4</v>
      </c>
      <c r="K30" s="143"/>
      <c r="L30" s="143"/>
    </row>
    <row r="31" spans="1:12" x14ac:dyDescent="0.25">
      <c r="A31" s="1">
        <f t="shared" si="4"/>
        <v>2047</v>
      </c>
      <c r="C31" s="43">
        <f>C30*(1-PARAMETERS!$B$18)</f>
        <v>0.43937650017383839</v>
      </c>
      <c r="D31" s="149">
        <f>C31*PARAMETERS!$B$10</f>
        <v>2.6362590010430304E-2</v>
      </c>
      <c r="E31" s="149">
        <f>D31*PARAMETERS!$B$26</f>
        <v>3.0816857829656844E-6</v>
      </c>
      <c r="F31" s="192">
        <f>F30*(1-PARAMETERS!$B$18)</f>
        <v>0.43937650017383839</v>
      </c>
      <c r="G31" s="150">
        <f>F31*PARAMETERS!$B$13</f>
        <v>2.5297434858493725E-2</v>
      </c>
      <c r="H31" s="150">
        <f t="shared" si="2"/>
        <v>1.0651551519365796E-3</v>
      </c>
      <c r="I31" s="197">
        <f>I30*(1-PARAMETERS!$B$27)</f>
        <v>0.43937650017383839</v>
      </c>
      <c r="J31" s="150">
        <f t="shared" si="3"/>
        <v>4.6800414280002739E-4</v>
      </c>
      <c r="K31" s="143"/>
      <c r="L31" s="143"/>
    </row>
    <row r="32" spans="1:12" x14ac:dyDescent="0.25">
      <c r="A32" s="1">
        <f t="shared" si="4"/>
        <v>2048</v>
      </c>
      <c r="C32" s="43">
        <f>C31*(1-PARAMETERS!$B$18)</f>
        <v>0.42619520516862325</v>
      </c>
      <c r="D32" s="149">
        <f>C32*PARAMETERS!$B$10</f>
        <v>2.5571712310117393E-2</v>
      </c>
      <c r="E32" s="149">
        <f>D32*PARAMETERS!$B$26</f>
        <v>2.9892352094767138E-6</v>
      </c>
      <c r="F32" s="192">
        <f>F31*(1-PARAMETERS!$B$18)</f>
        <v>0.42619520516862325</v>
      </c>
      <c r="G32" s="150">
        <f>F32*PARAMETERS!$B$13</f>
        <v>2.4538511812738913E-2</v>
      </c>
      <c r="H32" s="150">
        <f t="shared" si="2"/>
        <v>1.0332004973784802E-3</v>
      </c>
      <c r="I32" s="197">
        <f>I31*(1-PARAMETERS!$B$27)</f>
        <v>0.42619520516862325</v>
      </c>
      <c r="J32" s="150">
        <f t="shared" si="3"/>
        <v>4.4034509796054492E-4</v>
      </c>
      <c r="K32" s="143"/>
      <c r="L32" s="143"/>
    </row>
    <row r="33" spans="1:13" x14ac:dyDescent="0.25">
      <c r="A33" s="1">
        <f t="shared" si="4"/>
        <v>2049</v>
      </c>
      <c r="C33" s="43">
        <f>C32*(1-PARAMETERS!$B$18)</f>
        <v>0.41340934901356452</v>
      </c>
      <c r="D33" s="149">
        <f>C33*PARAMETERS!$B$10</f>
        <v>2.4804560940813871E-2</v>
      </c>
      <c r="E33" s="149">
        <f>D33*PARAMETERS!$B$26</f>
        <v>2.8995581531924123E-6</v>
      </c>
      <c r="F33" s="192">
        <f>F32*(1-PARAMETERS!$B$18)</f>
        <v>0.41340934901356452</v>
      </c>
      <c r="G33" s="150">
        <f>F33*PARAMETERS!$B$13</f>
        <v>2.3802356458356745E-2</v>
      </c>
      <c r="H33" s="150">
        <f t="shared" si="2"/>
        <v>1.0022044824571259E-3</v>
      </c>
      <c r="I33" s="197">
        <f>I32*(1-PARAMETERS!$B$27)</f>
        <v>0.41340934901356452</v>
      </c>
      <c r="J33" s="150">
        <f t="shared" si="3"/>
        <v>4.1432070267107679E-4</v>
      </c>
      <c r="K33" s="143"/>
      <c r="L33" s="143"/>
    </row>
    <row r="34" spans="1:13" s="53" customFormat="1" x14ac:dyDescent="0.25">
      <c r="A34" s="60">
        <f t="shared" si="4"/>
        <v>2050</v>
      </c>
      <c r="B34" s="60"/>
      <c r="C34" s="58">
        <f>C33*(1-PARAMETERS!$B$18)</f>
        <v>0.4010070685431576</v>
      </c>
      <c r="D34" s="151">
        <f>C34*PARAMETERS!$B$10</f>
        <v>2.4060424112589456E-2</v>
      </c>
      <c r="E34" s="151">
        <f>D34*PARAMETERS!$B$26</f>
        <v>2.8125714085966399E-6</v>
      </c>
      <c r="F34" s="193">
        <f>F33*(1-PARAMETERS!$B$18)</f>
        <v>0.4010070685431576</v>
      </c>
      <c r="G34" s="151">
        <f>F34*PARAMETERS!$B$13</f>
        <v>2.3088285764606042E-2</v>
      </c>
      <c r="H34" s="151">
        <f t="shared" si="2"/>
        <v>9.7213834798341378E-4</v>
      </c>
      <c r="I34" s="193">
        <f>I33*(1-PARAMETERS!$B$27)</f>
        <v>0.4010070685431576</v>
      </c>
      <c r="J34" s="151">
        <f t="shared" si="3"/>
        <v>3.8983434914321681E-4</v>
      </c>
      <c r="K34" s="152"/>
      <c r="L34" s="152"/>
      <c r="M34" s="74"/>
    </row>
    <row r="35" spans="1:13" x14ac:dyDescent="0.25">
      <c r="A35" s="1">
        <f t="shared" si="4"/>
        <v>2051</v>
      </c>
      <c r="C35" s="43">
        <f>C34*(1-PARAMETERS!$B$18)</f>
        <v>0.38897685648686287</v>
      </c>
      <c r="D35" s="149">
        <f>C35*PARAMETERS!$B$10</f>
        <v>2.3338611389211773E-2</v>
      </c>
      <c r="E35" s="149">
        <f>D35*PARAMETERS!$B$26</f>
        <v>2.7281942663387409E-6</v>
      </c>
      <c r="F35" s="192">
        <f>F34*(1-PARAMETERS!$B$18)</f>
        <v>0.38897685648686287</v>
      </c>
      <c r="G35" s="150">
        <f>F35*PARAMETERS!$B$13</f>
        <v>2.2395637191667862E-2</v>
      </c>
      <c r="H35" s="150">
        <f t="shared" si="2"/>
        <v>9.4297419754391099E-4</v>
      </c>
      <c r="I35" s="197">
        <f>I34*(1-PARAMETERS!$B$27)</f>
        <v>0.38897685648686287</v>
      </c>
      <c r="J35" s="150">
        <f t="shared" si="3"/>
        <v>3.6679513910885253E-4</v>
      </c>
      <c r="K35" s="143"/>
      <c r="L35" s="143"/>
    </row>
    <row r="36" spans="1:13" x14ac:dyDescent="0.25">
      <c r="A36" s="1">
        <f t="shared" si="4"/>
        <v>2052</v>
      </c>
      <c r="C36" s="43">
        <f>C35*(1-PARAMETERS!$B$18)</f>
        <v>0.37730755079225697</v>
      </c>
      <c r="D36" s="149">
        <f>C36*PARAMETERS!$B$10</f>
        <v>2.2638453047535416E-2</v>
      </c>
      <c r="E36" s="149">
        <f>D36*PARAMETERS!$B$26</f>
        <v>2.6463484383485779E-6</v>
      </c>
      <c r="F36" s="192">
        <f>F35*(1-PARAMETERS!$B$18)</f>
        <v>0.37730755079225697</v>
      </c>
      <c r="G36" s="150">
        <f>F36*PARAMETERS!$B$13</f>
        <v>2.1723768075917825E-2</v>
      </c>
      <c r="H36" s="150">
        <f t="shared" si="2"/>
        <v>9.1468497161759088E-4</v>
      </c>
      <c r="I36" s="197">
        <f>I35*(1-PARAMETERS!$B$27)</f>
        <v>0.37730755079225697</v>
      </c>
      <c r="J36" s="150">
        <f t="shared" si="3"/>
        <v>3.4511754638751827E-4</v>
      </c>
      <c r="K36" s="143"/>
      <c r="L36" s="143"/>
    </row>
    <row r="37" spans="1:13" x14ac:dyDescent="0.25">
      <c r="A37" s="1">
        <f t="shared" si="4"/>
        <v>2053</v>
      </c>
      <c r="C37" s="43">
        <f>C36*(1-PARAMETERS!$B$18)</f>
        <v>0.36598832426848926</v>
      </c>
      <c r="D37" s="149">
        <f>C37*PARAMETERS!$B$10</f>
        <v>2.1959299456109353E-2</v>
      </c>
      <c r="E37" s="149">
        <f>D37*PARAMETERS!$B$26</f>
        <v>2.5669579851981207E-6</v>
      </c>
      <c r="F37" s="192">
        <f>F36*(1-PARAMETERS!$B$18)</f>
        <v>0.36598832426848926</v>
      </c>
      <c r="G37" s="150">
        <f>F37*PARAMETERS!$B$13</f>
        <v>2.1072055033640288E-2</v>
      </c>
      <c r="H37" s="150">
        <f t="shared" si="2"/>
        <v>8.8724442246906551E-4</v>
      </c>
      <c r="I37" s="197">
        <f>I36*(1-PARAMETERS!$B$27)</f>
        <v>0.36598832426848926</v>
      </c>
      <c r="J37" s="150">
        <f t="shared" si="3"/>
        <v>3.2472109939601685E-4</v>
      </c>
      <c r="K37" s="143"/>
      <c r="L37" s="143"/>
    </row>
    <row r="38" spans="1:13" x14ac:dyDescent="0.25">
      <c r="A38" s="1">
        <f t="shared" si="4"/>
        <v>2054</v>
      </c>
      <c r="C38" s="43">
        <f>C37*(1-PARAMETERS!$B$18)</f>
        <v>0.35500867454043455</v>
      </c>
      <c r="D38" s="149">
        <f>C38*PARAMETERS!$B$10</f>
        <v>2.1300520472426074E-2</v>
      </c>
      <c r="E38" s="149">
        <f>D38*PARAMETERS!$B$26</f>
        <v>2.4899492456421771E-6</v>
      </c>
      <c r="F38" s="192">
        <f>F37*(1-PARAMETERS!$B$18)</f>
        <v>0.35500867454043455</v>
      </c>
      <c r="G38" s="150">
        <f>F38*PARAMETERS!$B$13</f>
        <v>2.043989338263108E-2</v>
      </c>
      <c r="H38" s="150">
        <f t="shared" si="2"/>
        <v>8.6062708979499358E-4</v>
      </c>
      <c r="I38" s="197">
        <f>I37*(1-PARAMETERS!$B$27)</f>
        <v>0.35500867454043455</v>
      </c>
      <c r="J38" s="150">
        <f t="shared" si="3"/>
        <v>3.0553008242171223E-4</v>
      </c>
      <c r="K38" s="143"/>
      <c r="L38" s="143"/>
    </row>
    <row r="39" spans="1:13" x14ac:dyDescent="0.25">
      <c r="A39" s="1">
        <f t="shared" si="4"/>
        <v>2055</v>
      </c>
      <c r="C39" s="43">
        <f>C38*(1-PARAMETERS!$B$18)</f>
        <v>0.34435841430422148</v>
      </c>
      <c r="D39" s="149">
        <f>C39*PARAMETERS!$B$10</f>
        <v>2.0661504858253289E-2</v>
      </c>
      <c r="E39" s="149">
        <f>D39*PARAMETERS!$B$26</f>
        <v>2.4152507682729116E-6</v>
      </c>
      <c r="F39" s="192">
        <f>F38*(1-PARAMETERS!$B$18)</f>
        <v>0.34435841430422148</v>
      </c>
      <c r="G39" s="150">
        <f>F39*PARAMETERS!$B$13</f>
        <v>1.9826696581152145E-2</v>
      </c>
      <c r="H39" s="150">
        <f t="shared" si="2"/>
        <v>8.348082771011435E-4</v>
      </c>
      <c r="I39" s="197">
        <f>I38*(1-PARAMETERS!$B$27)</f>
        <v>0.34435841430422148</v>
      </c>
      <c r="J39" s="150">
        <f t="shared" si="3"/>
        <v>2.8747325455058889E-4</v>
      </c>
      <c r="K39" s="143"/>
      <c r="L39" s="143"/>
    </row>
    <row r="40" spans="1:13" x14ac:dyDescent="0.25">
      <c r="A40" s="1">
        <f t="shared" si="4"/>
        <v>2056</v>
      </c>
      <c r="C40" s="43">
        <f>C39*(1-PARAMETERS!$B$18)</f>
        <v>0.33402766187509481</v>
      </c>
      <c r="D40" s="149">
        <f>C40*PARAMETERS!$B$10</f>
        <v>2.0041659712505686E-2</v>
      </c>
      <c r="E40" s="149">
        <f>D40*PARAMETERS!$B$26</f>
        <v>2.342793245224724E-6</v>
      </c>
      <c r="F40" s="192">
        <f>F39*(1-PARAMETERS!$B$18)</f>
        <v>0.33402766187509481</v>
      </c>
      <c r="G40" s="150">
        <f>F40*PARAMETERS!$B$13</f>
        <v>1.9231895683717578E-2</v>
      </c>
      <c r="H40" s="150">
        <f t="shared" si="2"/>
        <v>8.0976402878810833E-4</v>
      </c>
      <c r="I40" s="197">
        <f>I39*(1-PARAMETERS!$B$27)</f>
        <v>0.33402766187509481</v>
      </c>
      <c r="J40" s="150">
        <f t="shared" si="3"/>
        <v>2.7048358520664878E-4</v>
      </c>
      <c r="K40" s="143"/>
      <c r="L40" s="143"/>
    </row>
    <row r="41" spans="1:13" x14ac:dyDescent="0.25">
      <c r="A41" s="1">
        <f t="shared" si="4"/>
        <v>2057</v>
      </c>
      <c r="C41" s="43">
        <f>C40*(1-PARAMETERS!$B$18)</f>
        <v>0.32400683201884195</v>
      </c>
      <c r="D41" s="149">
        <f>C41*PARAMETERS!$B$10</f>
        <v>1.9440409921130518E-2</v>
      </c>
      <c r="E41" s="149">
        <f>D41*PARAMETERS!$B$26</f>
        <v>2.2725094478679825E-6</v>
      </c>
      <c r="F41" s="192">
        <f>F40*(1-PARAMETERS!$B$18)</f>
        <v>0.32400683201884195</v>
      </c>
      <c r="G41" s="150">
        <f>F41*PARAMETERS!$B$13</f>
        <v>1.865493881320605E-2</v>
      </c>
      <c r="H41" s="150">
        <f t="shared" si="2"/>
        <v>7.8547110792446737E-4</v>
      </c>
      <c r="I41" s="197">
        <f>I40*(1-PARAMETERS!$B$27)</f>
        <v>0.32400683201884195</v>
      </c>
      <c r="J41" s="150">
        <f t="shared" si="3"/>
        <v>2.5449800532093659E-4</v>
      </c>
      <c r="K41" s="143"/>
      <c r="L41" s="143"/>
    </row>
    <row r="42" spans="1:13" x14ac:dyDescent="0.25">
      <c r="A42" s="1">
        <f t="shared" si="4"/>
        <v>2058</v>
      </c>
      <c r="C42" s="43">
        <f>C41*(1-PARAMETERS!$B$18)</f>
        <v>0.3142866270582767</v>
      </c>
      <c r="D42" s="149">
        <f>C42*PARAMETERS!$B$10</f>
        <v>1.8857197623496601E-2</v>
      </c>
      <c r="E42" s="149">
        <f>D42*PARAMETERS!$B$26</f>
        <v>2.2043341644319428E-6</v>
      </c>
      <c r="F42" s="192">
        <f>F41*(1-PARAMETERS!$B$18)</f>
        <v>0.3142866270582767</v>
      </c>
      <c r="G42" s="150">
        <f>F42*PARAMETERS!$B$13</f>
        <v>1.809529064880987E-2</v>
      </c>
      <c r="H42" s="150">
        <f t="shared" si="2"/>
        <v>7.6190697468673033E-4</v>
      </c>
      <c r="I42" s="197">
        <f>I41*(1-PARAMETERS!$B$27)</f>
        <v>0.3142866270582767</v>
      </c>
      <c r="J42" s="150">
        <f t="shared" si="3"/>
        <v>2.3945717320646829E-4</v>
      </c>
      <c r="K42" s="143"/>
      <c r="L42" s="143"/>
    </row>
    <row r="43" spans="1:13" x14ac:dyDescent="0.25">
      <c r="A43" s="1">
        <f t="shared" si="4"/>
        <v>2059</v>
      </c>
      <c r="C43" s="43">
        <f>C42*(1-PARAMETERS!$B$18)</f>
        <v>0.30485802824652841</v>
      </c>
      <c r="D43" s="149">
        <f>C43*PARAMETERS!$B$10</f>
        <v>1.8291481694791705E-2</v>
      </c>
      <c r="E43" s="149">
        <f>D43*PARAMETERS!$B$26</f>
        <v>2.1382041394989846E-6</v>
      </c>
      <c r="F43" s="192">
        <f>F42*(1-PARAMETERS!$B$18)</f>
        <v>0.30485802824652841</v>
      </c>
      <c r="G43" s="150">
        <f>F43*PARAMETERS!$B$13</f>
        <v>1.7552431929345573E-2</v>
      </c>
      <c r="H43" s="150">
        <f t="shared" si="2"/>
        <v>7.3904976544613213E-4</v>
      </c>
      <c r="I43" s="197">
        <f>I42*(1-PARAMETERS!$B$27)</f>
        <v>0.30485802824652841</v>
      </c>
      <c r="J43" s="150">
        <f t="shared" si="3"/>
        <v>2.2530525426996714E-4</v>
      </c>
      <c r="K43" s="143"/>
      <c r="L43" s="143"/>
    </row>
    <row r="44" spans="1:13" x14ac:dyDescent="0.25">
      <c r="A44" s="1">
        <f t="shared" si="4"/>
        <v>2060</v>
      </c>
      <c r="C44" s="43">
        <f>C43*(1-PARAMETERS!$B$18)</f>
        <v>0.29571228739913258</v>
      </c>
      <c r="D44" s="149">
        <f>C44*PARAMETERS!$B$10</f>
        <v>1.7742737243947954E-2</v>
      </c>
      <c r="E44" s="149">
        <f>D44*PARAMETERS!$B$26</f>
        <v>2.074058015314015E-6</v>
      </c>
      <c r="F44" s="192">
        <f>F43*(1-PARAMETERS!$B$18)</f>
        <v>0.29571228739913258</v>
      </c>
      <c r="G44" s="150">
        <f>F44*PARAMETERS!$B$13</f>
        <v>1.7025858971465208E-2</v>
      </c>
      <c r="H44" s="150">
        <f t="shared" si="2"/>
        <v>7.1687827248274535E-4</v>
      </c>
      <c r="I44" s="197">
        <f>I43*(1-PARAMETERS!$B$27)</f>
        <v>0.29571228739913258</v>
      </c>
      <c r="J44" s="150">
        <f t="shared" si="3"/>
        <v>2.1198971374261126E-4</v>
      </c>
      <c r="K44" s="143"/>
      <c r="L44" s="143"/>
    </row>
    <row r="45" spans="1:13" x14ac:dyDescent="0.25">
      <c r="A45" s="1">
        <f t="shared" si="4"/>
        <v>2061</v>
      </c>
      <c r="C45" s="43">
        <f>C44*(1-PARAMETERS!$B$18)</f>
        <v>0.28684091877715862</v>
      </c>
      <c r="D45" s="149">
        <f>C45*PARAMETERS!$B$10</f>
        <v>1.7210455126629515E-2</v>
      </c>
      <c r="E45" s="149">
        <f>D45*PARAMETERS!$B$26</f>
        <v>2.0118362748545949E-6</v>
      </c>
      <c r="F45" s="192">
        <f>F44*(1-PARAMETERS!$B$18)</f>
        <v>0.28684091877715862</v>
      </c>
      <c r="G45" s="150">
        <f>F45*PARAMETERS!$B$13</f>
        <v>1.6515083202321253E-2</v>
      </c>
      <c r="H45" s="150">
        <f t="shared" si="2"/>
        <v>6.9537192430826206E-4</v>
      </c>
      <c r="I45" s="197">
        <f>I44*(1-PARAMETERS!$B$27)</f>
        <v>0.28684091877715862</v>
      </c>
      <c r="J45" s="150">
        <f t="shared" si="3"/>
        <v>1.9946112166042268E-4</v>
      </c>
      <c r="K45" s="143"/>
      <c r="L45" s="143"/>
    </row>
    <row r="46" spans="1:13" x14ac:dyDescent="0.25">
      <c r="A46" s="1">
        <f t="shared" si="4"/>
        <v>2062</v>
      </c>
      <c r="C46" s="43">
        <f>C45*(1-PARAMETERS!$B$18)</f>
        <v>0.27823569121384384</v>
      </c>
      <c r="D46" s="149">
        <f>C46*PARAMETERS!$B$10</f>
        <v>1.6694141472830631E-2</v>
      </c>
      <c r="E46" s="149">
        <f>D46*PARAMETERS!$B$26</f>
        <v>1.951481186608957E-6</v>
      </c>
      <c r="F46" s="192">
        <f>F45*(1-PARAMETERS!$B$18)</f>
        <v>0.27823569121384384</v>
      </c>
      <c r="G46" s="150">
        <f>F46*PARAMETERS!$B$13</f>
        <v>1.6019630706251613E-2</v>
      </c>
      <c r="H46" s="150">
        <f t="shared" si="2"/>
        <v>6.7451076657901871E-4</v>
      </c>
      <c r="I46" s="197">
        <f>I45*(1-PARAMETERS!$B$27)</f>
        <v>0.27823569121384384</v>
      </c>
      <c r="J46" s="150">
        <f t="shared" si="3"/>
        <v>1.8767296937029294E-4</v>
      </c>
      <c r="K46" s="143"/>
      <c r="L46" s="143"/>
    </row>
    <row r="47" spans="1:13" x14ac:dyDescent="0.25">
      <c r="A47" s="1">
        <f t="shared" si="4"/>
        <v>2063</v>
      </c>
      <c r="C47" s="43">
        <f>C46*(1-PARAMETERS!$B$18)</f>
        <v>0.26988862047742851</v>
      </c>
      <c r="D47" s="149">
        <f>C47*PARAMETERS!$B$10</f>
        <v>1.6193317228645709E-2</v>
      </c>
      <c r="E47" s="149">
        <f>D47*PARAMETERS!$B$26</f>
        <v>1.892936751010688E-6</v>
      </c>
      <c r="F47" s="192">
        <f>F46*(1-PARAMETERS!$B$18)</f>
        <v>0.26988862047742851</v>
      </c>
      <c r="G47" s="150">
        <f>F47*PARAMETERS!$B$13</f>
        <v>1.5539041785064064E-2</v>
      </c>
      <c r="H47" s="150">
        <f t="shared" si="2"/>
        <v>6.5427544358164468E-4</v>
      </c>
      <c r="I47" s="197">
        <f>I46*(1-PARAMETERS!$B$27)</f>
        <v>0.26988862047742851</v>
      </c>
      <c r="J47" s="150">
        <f t="shared" si="3"/>
        <v>1.765814968805077E-4</v>
      </c>
      <c r="K47" s="143"/>
      <c r="L47" s="143"/>
    </row>
    <row r="48" spans="1:13" x14ac:dyDescent="0.25">
      <c r="A48" s="1">
        <f t="shared" si="4"/>
        <v>2064</v>
      </c>
      <c r="C48" s="43">
        <f>C47*(1-PARAMETERS!$B$18)</f>
        <v>0.26179196186310566</v>
      </c>
      <c r="D48" s="149">
        <f>C48*PARAMETERS!$B$10</f>
        <v>1.5707517711786339E-2</v>
      </c>
      <c r="E48" s="149">
        <f>D48*PARAMETERS!$B$26</f>
        <v>1.8361486484803674E-6</v>
      </c>
      <c r="F48" s="192">
        <f>F47*(1-PARAMETERS!$B$18)</f>
        <v>0.26179196186310566</v>
      </c>
      <c r="G48" s="150">
        <f>F48*PARAMETERS!$B$13</f>
        <v>1.5072870531512144E-2</v>
      </c>
      <c r="H48" s="150">
        <f t="shared" si="2"/>
        <v>6.3464718027419521E-4</v>
      </c>
      <c r="I48" s="197">
        <f>I47*(1-PARAMETERS!$B$27)</f>
        <v>0.26179196186310566</v>
      </c>
      <c r="J48" s="150">
        <f t="shared" si="3"/>
        <v>1.6614553041486966E-4</v>
      </c>
      <c r="K48" s="143"/>
      <c r="L48" s="143"/>
    </row>
    <row r="49" spans="1:12" x14ac:dyDescent="0.25">
      <c r="A49" s="1">
        <f t="shared" si="4"/>
        <v>2065</v>
      </c>
      <c r="C49" s="43">
        <f>C48*(1-PARAMETERS!$B$18)</f>
        <v>0.25393820300721248</v>
      </c>
      <c r="D49" s="149">
        <f>C49*PARAMETERS!$B$10</f>
        <v>1.5236292180432749E-2</v>
      </c>
      <c r="E49" s="149">
        <f>D49*PARAMETERS!$B$26</f>
        <v>1.7810641890259565E-6</v>
      </c>
      <c r="F49" s="192">
        <f>F48*(1-PARAMETERS!$B$18)</f>
        <v>0.25393820300721248</v>
      </c>
      <c r="G49" s="150">
        <f>F49*PARAMETERS!$B$13</f>
        <v>1.4620684415566779E-2</v>
      </c>
      <c r="H49" s="150">
        <f t="shared" si="2"/>
        <v>6.1560776486596983E-4</v>
      </c>
      <c r="I49" s="197">
        <f>I48*(1-PARAMETERS!$B$27)</f>
        <v>0.25393820300721248</v>
      </c>
      <c r="J49" s="150">
        <f t="shared" si="3"/>
        <v>1.5632632956735098E-4</v>
      </c>
      <c r="K49" s="143"/>
      <c r="L49" s="143"/>
    </row>
    <row r="50" spans="1:12" x14ac:dyDescent="0.25">
      <c r="A50" s="1">
        <f t="shared" si="4"/>
        <v>2066</v>
      </c>
      <c r="C50" s="43">
        <f>C49*(1-PARAMETERS!$B$18)</f>
        <v>0.2463200569169961</v>
      </c>
      <c r="D50" s="149">
        <f>C50*PARAMETERS!$B$10</f>
        <v>1.4779203415019766E-2</v>
      </c>
      <c r="E50" s="149">
        <f>D50*PARAMETERS!$B$26</f>
        <v>1.7276322633551777E-6</v>
      </c>
      <c r="F50" s="192">
        <f>F49*(1-PARAMETERS!$B$18)</f>
        <v>0.2463200569169961</v>
      </c>
      <c r="G50" s="150">
        <f>F50*PARAMETERS!$B$13</f>
        <v>1.4182063883099774E-2</v>
      </c>
      <c r="H50" s="150">
        <f t="shared" si="2"/>
        <v>5.9713953191999243E-4</v>
      </c>
      <c r="I50" s="197">
        <f>I49*(1-PARAMETERS!$B$27)</f>
        <v>0.2463200569169961</v>
      </c>
      <c r="J50" s="150">
        <f t="shared" si="3"/>
        <v>1.4708744348992096E-4</v>
      </c>
      <c r="K50" s="143"/>
      <c r="L50" s="143"/>
    </row>
    <row r="51" spans="1:12" x14ac:dyDescent="0.25">
      <c r="A51" s="1">
        <f t="shared" si="4"/>
        <v>2067</v>
      </c>
      <c r="C51" s="43">
        <f>C50*(1-PARAMETERS!$B$18)</f>
        <v>0.23893045520948622</v>
      </c>
      <c r="D51" s="149">
        <f>C51*PARAMETERS!$B$10</f>
        <v>1.4335827312569173E-2</v>
      </c>
      <c r="E51" s="149">
        <f>D51*PARAMETERS!$B$26</f>
        <v>1.6758032954545222E-6</v>
      </c>
      <c r="F51" s="192">
        <f>F50*(1-PARAMETERS!$B$18)</f>
        <v>0.23893045520948622</v>
      </c>
      <c r="G51" s="150">
        <f>F51*PARAMETERS!$B$13</f>
        <v>1.3756601966606781E-2</v>
      </c>
      <c r="H51" s="150">
        <f t="shared" si="2"/>
        <v>5.792253459623916E-4</v>
      </c>
      <c r="I51" s="197">
        <f>I50*(1-PARAMETERS!$B$27)</f>
        <v>0.23893045520948622</v>
      </c>
      <c r="J51" s="150">
        <f t="shared" si="3"/>
        <v>1.3839457557966636E-4</v>
      </c>
      <c r="K51" s="143"/>
      <c r="L51" s="143"/>
    </row>
    <row r="52" spans="1:12" x14ac:dyDescent="0.25">
      <c r="A52" s="1">
        <f t="shared" si="4"/>
        <v>2068</v>
      </c>
      <c r="C52" s="43">
        <f>C51*(1-PARAMETERS!$B$18)</f>
        <v>0.23176254155320164</v>
      </c>
      <c r="D52" s="149">
        <f>C52*PARAMETERS!$B$10</f>
        <v>1.3905752493192099E-2</v>
      </c>
      <c r="E52" s="149">
        <f>D52*PARAMETERS!$B$26</f>
        <v>1.6255291965908868E-6</v>
      </c>
      <c r="F52" s="192">
        <f>F51*(1-PARAMETERS!$B$18)</f>
        <v>0.23176254155320164</v>
      </c>
      <c r="G52" s="150">
        <f>F52*PARAMETERS!$B$13</f>
        <v>1.3343903907608578E-2</v>
      </c>
      <c r="H52" s="150">
        <f t="shared" si="2"/>
        <v>5.6184858558352112E-4</v>
      </c>
      <c r="I52" s="197">
        <f>I51*(1-PARAMETERS!$B$27)</f>
        <v>0.23176254155320164</v>
      </c>
      <c r="J52" s="150">
        <f t="shared" si="3"/>
        <v>1.3021545616290838E-4</v>
      </c>
      <c r="K52" s="143"/>
      <c r="L52" s="143"/>
    </row>
    <row r="53" spans="1:12" x14ac:dyDescent="0.25">
      <c r="A53" s="1">
        <f t="shared" si="4"/>
        <v>2069</v>
      </c>
      <c r="C53" s="43">
        <f>C52*(1-PARAMETERS!$B$18)</f>
        <v>0.22480966530660559</v>
      </c>
      <c r="D53" s="149">
        <f>C53*PARAMETERS!$B$10</f>
        <v>1.3488579918396335E-2</v>
      </c>
      <c r="E53" s="149">
        <f>D53*PARAMETERS!$B$26</f>
        <v>1.5767633206931601E-6</v>
      </c>
      <c r="F53" s="192">
        <f>F52*(1-PARAMETERS!$B$18)</f>
        <v>0.22480966530660559</v>
      </c>
      <c r="G53" s="150">
        <f>F53*PARAMETERS!$B$13</f>
        <v>1.2943586790380322E-2</v>
      </c>
      <c r="H53" s="150">
        <f t="shared" si="2"/>
        <v>5.4499312801601328E-4</v>
      </c>
      <c r="I53" s="197">
        <f>I52*(1-PARAMETERS!$B$27)</f>
        <v>0.22480966530660559</v>
      </c>
      <c r="J53" s="150">
        <f t="shared" si="3"/>
        <v>1.2251972270367999E-4</v>
      </c>
      <c r="K53" s="143"/>
      <c r="L53" s="143"/>
    </row>
    <row r="54" spans="1:12" x14ac:dyDescent="0.25">
      <c r="A54" s="1">
        <f t="shared" si="4"/>
        <v>2070</v>
      </c>
      <c r="C54" s="43">
        <f>C53*(1-PARAMETERS!$B$18)</f>
        <v>0.21806537534740741</v>
      </c>
      <c r="D54" s="149">
        <f>C54*PARAMETERS!$B$10</f>
        <v>1.3083922520844444E-2</v>
      </c>
      <c r="E54" s="149">
        <f>D54*PARAMETERS!$B$26</f>
        <v>1.529460421072365E-6</v>
      </c>
      <c r="F54" s="192">
        <f>F53*(1-PARAMETERS!$B$18)</f>
        <v>0.21806537534740741</v>
      </c>
      <c r="G54" s="150">
        <f>F54*PARAMETERS!$B$13</f>
        <v>1.255527918666891E-2</v>
      </c>
      <c r="H54" s="150">
        <f t="shared" si="2"/>
        <v>5.2864333417553325E-4</v>
      </c>
      <c r="I54" s="197">
        <f>I53*(1-PARAMETERS!$B$27)</f>
        <v>0.21806537534740741</v>
      </c>
      <c r="J54" s="150">
        <f t="shared" si="3"/>
        <v>1.1527880709189259E-4</v>
      </c>
      <c r="K54" s="143"/>
      <c r="L54" s="143"/>
    </row>
    <row r="55" spans="1:12" x14ac:dyDescent="0.25">
      <c r="A55" s="1">
        <f t="shared" si="4"/>
        <v>2071</v>
      </c>
      <c r="C55" s="43">
        <f>C54*(1-PARAMETERS!$B$18)</f>
        <v>0.21152341408698519</v>
      </c>
      <c r="D55" s="149">
        <f>C55*PARAMETERS!$B$10</f>
        <v>1.2691404845219112E-2</v>
      </c>
      <c r="E55" s="149">
        <f>D55*PARAMETERS!$B$26</f>
        <v>1.4835766084401943E-6</v>
      </c>
      <c r="F55" s="192">
        <f>F54*(1-PARAMETERS!$B$18)</f>
        <v>0.21152341408698519</v>
      </c>
      <c r="G55" s="150">
        <f>F55*PARAMETERS!$B$13</f>
        <v>1.2178620811068843E-2</v>
      </c>
      <c r="H55" s="150">
        <f t="shared" si="2"/>
        <v>5.1278403415026819E-4</v>
      </c>
      <c r="I55" s="197">
        <f>I54*(1-PARAMETERS!$B$27)</f>
        <v>0.21152341408698519</v>
      </c>
      <c r="J55" s="150">
        <f t="shared" si="3"/>
        <v>1.0846582959276193E-4</v>
      </c>
      <c r="K55" s="143"/>
      <c r="L55" s="143"/>
    </row>
    <row r="56" spans="1:12" x14ac:dyDescent="0.25">
      <c r="A56" s="1">
        <f t="shared" si="4"/>
        <v>2072</v>
      </c>
      <c r="C56" s="43">
        <f>C55*(1-PARAMETERS!$B$18)</f>
        <v>0.20517771166437562</v>
      </c>
      <c r="D56" s="149">
        <f>C56*PARAMETERS!$B$10</f>
        <v>1.2310662699862538E-2</v>
      </c>
      <c r="E56" s="149">
        <f>D56*PARAMETERS!$B$26</f>
        <v>1.4390693101869884E-6</v>
      </c>
      <c r="F56" s="192">
        <f>F55*(1-PARAMETERS!$B$18)</f>
        <v>0.20517771166437562</v>
      </c>
      <c r="G56" s="150">
        <f>F56*PARAMETERS!$B$13</f>
        <v>1.1813262186736777E-2</v>
      </c>
      <c r="H56" s="150">
        <f t="shared" si="2"/>
        <v>4.974005131257609E-4</v>
      </c>
      <c r="I56" s="197">
        <f>I55*(1-PARAMETERS!$B$27)</f>
        <v>0.20517771166437562</v>
      </c>
      <c r="J56" s="150">
        <f t="shared" si="3"/>
        <v>1.0205549906382985E-4</v>
      </c>
      <c r="K56" s="143"/>
      <c r="L56" s="143"/>
    </row>
    <row r="57" spans="1:12" x14ac:dyDescent="0.25">
      <c r="A57" s="1">
        <f t="shared" si="4"/>
        <v>2073</v>
      </c>
      <c r="C57" s="43">
        <f>C56*(1-PARAMETERS!$B$18)</f>
        <v>0.19902238031444436</v>
      </c>
      <c r="D57" s="149">
        <f>C57*PARAMETERS!$B$10</f>
        <v>1.1941342818866661E-2</v>
      </c>
      <c r="E57" s="149">
        <f>D57*PARAMETERS!$B$26</f>
        <v>1.3958972308813786E-6</v>
      </c>
      <c r="F57" s="192">
        <f>F56*(1-PARAMETERS!$B$18)</f>
        <v>0.19902238031444436</v>
      </c>
      <c r="G57" s="150">
        <f>F57*PARAMETERS!$B$13</f>
        <v>1.1458864321134674E-2</v>
      </c>
      <c r="H57" s="150">
        <f t="shared" si="2"/>
        <v>4.824784977319873E-4</v>
      </c>
      <c r="I57" s="197">
        <f>I56*(1-PARAMETERS!$B$27)</f>
        <v>0.19902238031444436</v>
      </c>
      <c r="J57" s="150">
        <f t="shared" si="3"/>
        <v>9.602401906915736E-5</v>
      </c>
      <c r="K57" s="143"/>
      <c r="L57" s="143"/>
    </row>
    <row r="58" spans="1:12" x14ac:dyDescent="0.25">
      <c r="A58" s="1">
        <f t="shared" si="4"/>
        <v>2074</v>
      </c>
      <c r="C58" s="43">
        <f>C57*(1-PARAMETERS!$B$18)</f>
        <v>0.19305170890501103</v>
      </c>
      <c r="D58" s="149">
        <f>C58*PARAMETERS!$B$10</f>
        <v>1.1583102534300661E-2</v>
      </c>
      <c r="E58" s="149">
        <f>D58*PARAMETERS!$B$26</f>
        <v>1.3540203139549373E-6</v>
      </c>
      <c r="F58" s="192">
        <f>F57*(1-PARAMETERS!$B$18)</f>
        <v>0.19305170890501103</v>
      </c>
      <c r="G58" s="150">
        <f>F58*PARAMETERS!$B$13</f>
        <v>1.1115098391500634E-2</v>
      </c>
      <c r="H58" s="150">
        <f t="shared" si="2"/>
        <v>4.6800414280002631E-4</v>
      </c>
      <c r="I58" s="197">
        <f>I57*(1-PARAMETERS!$B$27)</f>
        <v>0.19305170890501103</v>
      </c>
      <c r="J58" s="150">
        <f t="shared" si="3"/>
        <v>9.0348999542169895E-5</v>
      </c>
      <c r="K58" s="143"/>
      <c r="L58" s="143"/>
    </row>
    <row r="59" spans="1:12" x14ac:dyDescent="0.25">
      <c r="A59" s="1">
        <f t="shared" si="4"/>
        <v>2075</v>
      </c>
      <c r="C59" s="43">
        <f>C58*(1-PARAMETERS!$B$18)</f>
        <v>0.18726015763786069</v>
      </c>
      <c r="D59" s="149">
        <f>C59*PARAMETERS!$B$10</f>
        <v>1.1235609458271642E-2</v>
      </c>
      <c r="E59" s="149">
        <f>D59*PARAMETERS!$B$26</f>
        <v>1.3133997045362894E-6</v>
      </c>
      <c r="F59" s="192">
        <f>F58*(1-PARAMETERS!$B$18)</f>
        <v>0.18726015763786069</v>
      </c>
      <c r="G59" s="150">
        <f>F59*PARAMETERS!$B$13</f>
        <v>1.0781645439755615E-2</v>
      </c>
      <c r="H59" s="150">
        <f t="shared" si="2"/>
        <v>4.5396401851602666E-4</v>
      </c>
      <c r="I59" s="197">
        <f>I58*(1-PARAMETERS!$B$27)</f>
        <v>0.18726015763786069</v>
      </c>
      <c r="J59" s="150">
        <f t="shared" si="3"/>
        <v>8.5009373669227869E-5</v>
      </c>
      <c r="K59" s="143"/>
      <c r="L59" s="143"/>
    </row>
    <row r="60" spans="1:12" x14ac:dyDescent="0.25">
      <c r="A60" s="1">
        <f t="shared" si="4"/>
        <v>2076</v>
      </c>
      <c r="C60" s="43">
        <f>C59*(1-PARAMETERS!$B$18)</f>
        <v>0.18164235290872485</v>
      </c>
      <c r="D60" s="149">
        <f>C60*PARAMETERS!$B$10</f>
        <v>1.0898541174523491E-2</v>
      </c>
      <c r="E60" s="149">
        <f>D60*PARAMETERS!$B$26</f>
        <v>1.2739977134002005E-6</v>
      </c>
      <c r="F60" s="192">
        <f>F59*(1-PARAMETERS!$B$18)</f>
        <v>0.18164235290872485</v>
      </c>
      <c r="G60" s="150">
        <f>F60*PARAMETERS!$B$13</f>
        <v>1.0458196076562945E-2</v>
      </c>
      <c r="H60" s="150">
        <f t="shared" si="2"/>
        <v>4.403450979605459E-4</v>
      </c>
      <c r="I60" s="197">
        <f>I59*(1-PARAMETERS!$B$27)</f>
        <v>0.18164235290872485</v>
      </c>
      <c r="J60" s="150">
        <f t="shared" si="3"/>
        <v>7.9985319685376492E-5</v>
      </c>
      <c r="K60" s="143"/>
      <c r="L60" s="143"/>
    </row>
    <row r="61" spans="1:12" x14ac:dyDescent="0.25">
      <c r="A61" s="1">
        <f t="shared" si="4"/>
        <v>2077</v>
      </c>
      <c r="C61" s="43">
        <f>C60*(1-PARAMETERS!$B$18)</f>
        <v>0.17619308232146311</v>
      </c>
      <c r="D61" s="149">
        <f>C61*PARAMETERS!$B$10</f>
        <v>1.0571584939287787E-2</v>
      </c>
      <c r="E61" s="149">
        <f>D61*PARAMETERS!$B$26</f>
        <v>1.2357777819981945E-6</v>
      </c>
      <c r="F61" s="192">
        <f>F60*(1-PARAMETERS!$B$18)</f>
        <v>0.17619308232146311</v>
      </c>
      <c r="G61" s="150">
        <f>F61*PARAMETERS!$B$13</f>
        <v>1.0144450194266057E-2</v>
      </c>
      <c r="H61" s="150">
        <f t="shared" si="2"/>
        <v>4.2713474502172923E-4</v>
      </c>
      <c r="I61" s="197">
        <f>I60*(1-PARAMETERS!$B$27)</f>
        <v>0.17619308232146311</v>
      </c>
      <c r="J61" s="150">
        <f t="shared" si="3"/>
        <v>7.5258187291970686E-5</v>
      </c>
      <c r="K61" s="143"/>
      <c r="L61" s="143"/>
    </row>
    <row r="62" spans="1:12" x14ac:dyDescent="0.25">
      <c r="A62" s="1">
        <f t="shared" si="4"/>
        <v>2078</v>
      </c>
      <c r="C62" s="43">
        <f>C61*(1-PARAMETERS!$B$18)</f>
        <v>0.17090728985181922</v>
      </c>
      <c r="D62" s="149">
        <f>C62*PARAMETERS!$B$10</f>
        <v>1.0254437391109152E-2</v>
      </c>
      <c r="E62" s="149">
        <f>D62*PARAMETERS!$B$26</f>
        <v>1.1987044485382485E-6</v>
      </c>
      <c r="F62" s="192">
        <f>F61*(1-PARAMETERS!$B$18)</f>
        <v>0.17090728985181922</v>
      </c>
      <c r="G62" s="150">
        <f>F62*PARAMETERS!$B$13</f>
        <v>9.8401166884380751E-3</v>
      </c>
      <c r="H62" s="150">
        <f t="shared" si="2"/>
        <v>4.1432070267107685E-4</v>
      </c>
      <c r="I62" s="197">
        <f>I61*(1-PARAMETERS!$B$27)</f>
        <v>0.17090728985181922</v>
      </c>
      <c r="J62" s="150">
        <f t="shared" si="3"/>
        <v>7.0810428423015144E-5</v>
      </c>
      <c r="K62" s="143"/>
      <c r="L62" s="143"/>
    </row>
    <row r="63" spans="1:12" x14ac:dyDescent="0.25">
      <c r="A63" s="1">
        <f t="shared" si="4"/>
        <v>2079</v>
      </c>
      <c r="C63" s="43">
        <f>C62*(1-PARAMETERS!$B$18)</f>
        <v>0.16578007115626464</v>
      </c>
      <c r="D63" s="149">
        <f>C63*PARAMETERS!$B$10</f>
        <v>9.9468042693758776E-3</v>
      </c>
      <c r="E63" s="149">
        <f>D63*PARAMETERS!$B$26</f>
        <v>1.162743315082101E-6</v>
      </c>
      <c r="F63" s="192">
        <f>F62*(1-PARAMETERS!$B$18)</f>
        <v>0.16578007115626464</v>
      </c>
      <c r="G63" s="150">
        <f>F63*PARAMETERS!$B$13</f>
        <v>9.5449131877849338E-3</v>
      </c>
      <c r="H63" s="150">
        <f t="shared" si="2"/>
        <v>4.0189108159094378E-4</v>
      </c>
      <c r="I63" s="197">
        <f>I62*(1-PARAMETERS!$B$27)</f>
        <v>0.16578007115626464</v>
      </c>
      <c r="J63" s="150">
        <f t="shared" si="3"/>
        <v>6.6625532103214822E-5</v>
      </c>
      <c r="K63" s="143"/>
      <c r="L63" s="143"/>
    </row>
    <row r="64" spans="1:12" s="74" customFormat="1" x14ac:dyDescent="0.25">
      <c r="A64" s="60">
        <f t="shared" si="4"/>
        <v>2080</v>
      </c>
      <c r="B64" s="60"/>
      <c r="C64" s="43">
        <f>C63*(1-PARAMETERS!$B$18)</f>
        <v>0.1608066690215767</v>
      </c>
      <c r="D64" s="149">
        <f>C64*PARAMETERS!$B$10</f>
        <v>9.6484001412946007E-3</v>
      </c>
      <c r="E64" s="149">
        <f>D64*PARAMETERS!$B$26</f>
        <v>1.1278610156296379E-6</v>
      </c>
      <c r="F64" s="192">
        <f>F63*(1-PARAMETERS!$B$18)</f>
        <v>0.1608066690215767</v>
      </c>
      <c r="G64" s="150">
        <f>F64*PARAMETERS!$B$13</f>
        <v>9.2585657921513843E-3</v>
      </c>
      <c r="H64" s="150">
        <f t="shared" si="2"/>
        <v>3.8983434914321644E-4</v>
      </c>
      <c r="I64" s="197">
        <f>I63*(1-PARAMETERS!$B$27)</f>
        <v>0.1608066690215767</v>
      </c>
      <c r="J64" s="150">
        <f t="shared" si="3"/>
        <v>6.2687963155914973E-5</v>
      </c>
      <c r="K64" s="143"/>
      <c r="L64" s="143"/>
    </row>
    <row r="65" spans="1:12" x14ac:dyDescent="0.25">
      <c r="A65" s="6">
        <f t="shared" si="4"/>
        <v>2081</v>
      </c>
      <c r="C65" s="43">
        <f>C64*(1-PARAMETERS!$B$18)</f>
        <v>0.1559824689509294</v>
      </c>
      <c r="D65" s="149">
        <f>C65*PARAMETERS!$B$10</f>
        <v>9.3589481370557632E-3</v>
      </c>
      <c r="E65" s="149">
        <f>D65*PARAMETERS!$B$26</f>
        <v>1.0940251851607489E-6</v>
      </c>
      <c r="F65" s="192">
        <f>F64*(1-PARAMETERS!$B$18)</f>
        <v>0.1559824689509294</v>
      </c>
      <c r="G65" s="150">
        <f>F65*PARAMETERS!$B$13</f>
        <v>8.9808088183868443E-3</v>
      </c>
      <c r="H65" s="150">
        <f t="shared" si="2"/>
        <v>3.7813931866891894E-4</v>
      </c>
      <c r="I65" s="197">
        <f>I64*(1-PARAMETERS!$B$27)</f>
        <v>0.1559824689509294</v>
      </c>
      <c r="J65" s="150">
        <f t="shared" si="3"/>
        <v>5.8983104533400247E-5</v>
      </c>
      <c r="K65" s="143"/>
      <c r="L65" s="143"/>
    </row>
    <row r="66" spans="1:12" x14ac:dyDescent="0.25">
      <c r="A66" s="1">
        <f t="shared" si="4"/>
        <v>2082</v>
      </c>
      <c r="C66" s="43">
        <f>C65*(1-PARAMETERS!$B$18)</f>
        <v>0.15130299488240151</v>
      </c>
      <c r="D66" s="149">
        <f>C66*PARAMETERS!$B$10</f>
        <v>9.0781796929440897E-3</v>
      </c>
      <c r="E66" s="149">
        <f>D66*PARAMETERS!$B$26</f>
        <v>1.0612044296059263E-6</v>
      </c>
      <c r="F66" s="192">
        <f>F65*(1-PARAMETERS!$B$18)</f>
        <v>0.15130299488240151</v>
      </c>
      <c r="G66" s="150">
        <f>F66*PARAMETERS!$B$13</f>
        <v>8.7113845538352372E-3</v>
      </c>
      <c r="H66" s="150">
        <f t="shared" si="2"/>
        <v>3.6679513910885253E-4</v>
      </c>
      <c r="I66" s="197">
        <f>I65*(1-PARAMETERS!$B$27)</f>
        <v>0.15130299488240151</v>
      </c>
      <c r="J66" s="150">
        <f t="shared" si="3"/>
        <v>5.5497203055476466E-5</v>
      </c>
      <c r="K66" s="143"/>
      <c r="L66" s="143"/>
    </row>
    <row r="67" spans="1:12" x14ac:dyDescent="0.25">
      <c r="A67" s="1">
        <f t="shared" si="4"/>
        <v>2083</v>
      </c>
      <c r="C67" s="43">
        <f>C66*(1-PARAMETERS!$B$18)</f>
        <v>0.14676390503592945</v>
      </c>
      <c r="D67" s="149">
        <f>C67*PARAMETERS!$B$10</f>
        <v>8.8058343021557677E-3</v>
      </c>
      <c r="E67" s="149">
        <f>D67*PARAMETERS!$B$26</f>
        <v>1.0293682967177486E-6</v>
      </c>
      <c r="F67" s="192">
        <f>F66*(1-PARAMETERS!$B$18)</f>
        <v>0.14676390503592945</v>
      </c>
      <c r="G67" s="150">
        <f>F67*PARAMETERS!$B$13</f>
        <v>8.4500430172201792E-3</v>
      </c>
      <c r="H67" s="150">
        <f t="shared" si="2"/>
        <v>3.5579128493558841E-4</v>
      </c>
      <c r="I67" s="197">
        <f>I66*(1-PARAMETERS!$B$27)</f>
        <v>0.14676390503592945</v>
      </c>
      <c r="J67" s="150">
        <f t="shared" si="3"/>
        <v>5.2217318354898018E-5</v>
      </c>
      <c r="K67" s="143"/>
      <c r="L67" s="143"/>
    </row>
    <row r="68" spans="1:12" x14ac:dyDescent="0.25">
      <c r="A68" s="1">
        <f t="shared" si="4"/>
        <v>2084</v>
      </c>
      <c r="C68" s="43">
        <f>C67*(1-PARAMETERS!$B$18)</f>
        <v>0.14236098788485158</v>
      </c>
      <c r="D68" s="149">
        <f>C68*PARAMETERS!$B$10</f>
        <v>8.5416592730910949E-3</v>
      </c>
      <c r="E68" s="149">
        <f>D68*PARAMETERS!$B$26</f>
        <v>9.9848724781621626E-7</v>
      </c>
      <c r="F68" s="192">
        <f>F67*(1-PARAMETERS!$B$18)</f>
        <v>0.14236098788485158</v>
      </c>
      <c r="G68" s="150">
        <f>F68*PARAMETERS!$B$13</f>
        <v>8.1965417267035757E-3</v>
      </c>
      <c r="H68" s="150">
        <f t="shared" si="2"/>
        <v>3.4511754638751925E-4</v>
      </c>
      <c r="I68" s="197">
        <f>I67*(1-PARAMETERS!$B$27)</f>
        <v>0.14236098788485158</v>
      </c>
      <c r="J68" s="150">
        <f t="shared" si="3"/>
        <v>4.9131274840123331E-5</v>
      </c>
      <c r="K68" s="143"/>
      <c r="L68" s="143"/>
    </row>
    <row r="69" spans="1:12" x14ac:dyDescent="0.25">
      <c r="A69" s="1">
        <f t="shared" si="4"/>
        <v>2085</v>
      </c>
      <c r="C69" s="43">
        <f>C68*(1-PARAMETERS!$B$18)</f>
        <v>0.13809015824830603</v>
      </c>
      <c r="D69" s="149">
        <f>C69*PARAMETERS!$B$10</f>
        <v>8.2854094948983624E-3</v>
      </c>
      <c r="E69" s="149">
        <f>D69*PARAMETERS!$B$26</f>
        <v>9.6853263038172971E-7</v>
      </c>
      <c r="F69" s="192">
        <f>F68*(1-PARAMETERS!$B$18)</f>
        <v>0.13809015824830603</v>
      </c>
      <c r="G69" s="150">
        <f>F69*PARAMETERS!$B$13</f>
        <v>7.9506454749024673E-3</v>
      </c>
      <c r="H69" s="150">
        <f t="shared" si="2"/>
        <v>3.3476401999589511E-4</v>
      </c>
      <c r="I69" s="197">
        <f>I68*(1-PARAMETERS!$B$27)</f>
        <v>0.13809015824830603</v>
      </c>
      <c r="J69" s="150">
        <f t="shared" si="3"/>
        <v>4.622761649707224E-5</v>
      </c>
      <c r="K69" s="143"/>
      <c r="L69" s="143"/>
    </row>
    <row r="70" spans="1:12" x14ac:dyDescent="0.25">
      <c r="A70" s="1">
        <f t="shared" si="4"/>
        <v>2086</v>
      </c>
      <c r="C70" s="43">
        <f>C69*(1-PARAMETERS!$B$18)</f>
        <v>0.13394745350085685</v>
      </c>
      <c r="D70" s="149">
        <f>C70*PARAMETERS!$B$10</f>
        <v>8.03684721005141E-3</v>
      </c>
      <c r="E70" s="149">
        <f>D70*PARAMETERS!$B$26</f>
        <v>9.3947665147027774E-7</v>
      </c>
      <c r="F70" s="192">
        <f>F69*(1-PARAMETERS!$B$18)</f>
        <v>0.13394745350085685</v>
      </c>
      <c r="G70" s="150">
        <f>F70*PARAMETERS!$B$13</f>
        <v>7.7121261106553943E-3</v>
      </c>
      <c r="H70" s="150">
        <f t="shared" ref="H70:H84" si="5">D70-G70</f>
        <v>3.2472109939601576E-4</v>
      </c>
      <c r="I70" s="197">
        <f>I69*(1-PARAMETERS!$B$27)</f>
        <v>0.13394745350085685</v>
      </c>
      <c r="J70" s="150">
        <f t="shared" ref="J70:J84" si="6">H70*I70</f>
        <v>4.3495564362094935E-5</v>
      </c>
      <c r="K70" s="143"/>
      <c r="L70" s="143"/>
    </row>
    <row r="71" spans="1:12" x14ac:dyDescent="0.25">
      <c r="A71" s="1">
        <f t="shared" si="4"/>
        <v>2087</v>
      </c>
      <c r="C71" s="43">
        <f>C70*(1-PARAMETERS!$B$18)</f>
        <v>0.12992902989583113</v>
      </c>
      <c r="D71" s="149">
        <f>C71*PARAMETERS!$B$10</f>
        <v>7.795741793749868E-3</v>
      </c>
      <c r="E71" s="149">
        <f>D71*PARAMETERS!$B$26</f>
        <v>9.1129235192616939E-7</v>
      </c>
      <c r="F71" s="192">
        <f>F70*(1-PARAMETERS!$B$18)</f>
        <v>0.12992902989583113</v>
      </c>
      <c r="G71" s="150">
        <f>F71*PARAMETERS!$B$13</f>
        <v>7.4807623273357316E-3</v>
      </c>
      <c r="H71" s="150">
        <f t="shared" si="5"/>
        <v>3.1497946641413643E-4</v>
      </c>
      <c r="I71" s="197">
        <f>I70*(1-PARAMETERS!$B$27)</f>
        <v>0.12992902989583113</v>
      </c>
      <c r="J71" s="150">
        <f t="shared" si="6"/>
        <v>4.0924976508295269E-5</v>
      </c>
      <c r="K71" s="143"/>
      <c r="L71" s="143"/>
    </row>
    <row r="72" spans="1:12" x14ac:dyDescent="0.25">
      <c r="A72" s="1">
        <f t="shared" si="4"/>
        <v>2088</v>
      </c>
      <c r="C72" s="43">
        <f>C71*(1-PARAMETERS!$B$18)</f>
        <v>0.1260311589989562</v>
      </c>
      <c r="D72" s="149">
        <f>C72*PARAMETERS!$B$10</f>
        <v>7.5618695399373714E-3</v>
      </c>
      <c r="E72" s="149">
        <f>D72*PARAMETERS!$B$26</f>
        <v>8.8395358136838425E-7</v>
      </c>
      <c r="F72" s="192">
        <f>F71*(1-PARAMETERS!$B$18)</f>
        <v>0.1260311589989562</v>
      </c>
      <c r="G72" s="150">
        <f>F72*PARAMETERS!$B$13</f>
        <v>7.2563394575156596E-3</v>
      </c>
      <c r="H72" s="150">
        <f t="shared" si="5"/>
        <v>3.0553008242171185E-4</v>
      </c>
      <c r="I72" s="197">
        <f>I71*(1-PARAMETERS!$B$27)</f>
        <v>0.1260311589989562</v>
      </c>
      <c r="J72" s="150">
        <f t="shared" si="6"/>
        <v>3.850631039665496E-5</v>
      </c>
      <c r="K72" s="143"/>
      <c r="L72" s="143"/>
    </row>
    <row r="73" spans="1:12" x14ac:dyDescent="0.25">
      <c r="A73" s="1">
        <f t="shared" si="4"/>
        <v>2089</v>
      </c>
      <c r="C73" s="43">
        <f>C72*(1-PARAMETERS!$B$18)</f>
        <v>0.12225022422898751</v>
      </c>
      <c r="D73" s="149">
        <f>C73*PARAMETERS!$B$10</f>
        <v>7.3350134537392506E-3</v>
      </c>
      <c r="E73" s="149">
        <f>D73*PARAMETERS!$B$26</f>
        <v>8.5743497392733279E-7</v>
      </c>
      <c r="F73" s="192">
        <f>F72*(1-PARAMETERS!$B$18)</f>
        <v>0.12225022422898751</v>
      </c>
      <c r="G73" s="150">
        <f>F73*PARAMETERS!$B$13</f>
        <v>7.0386492737901894E-3</v>
      </c>
      <c r="H73" s="150">
        <f t="shared" si="5"/>
        <v>2.9636417994906121E-4</v>
      </c>
      <c r="I73" s="197">
        <f>I72*(1-PARAMETERS!$B$27)</f>
        <v>0.12225022422898751</v>
      </c>
      <c r="J73" s="150">
        <f t="shared" si="6"/>
        <v>3.623058745221274E-5</v>
      </c>
      <c r="K73" s="143"/>
      <c r="L73" s="143"/>
    </row>
    <row r="74" spans="1:12" x14ac:dyDescent="0.25">
      <c r="A74" s="6">
        <f t="shared" si="4"/>
        <v>2090</v>
      </c>
      <c r="C74" s="43">
        <f>C73*(1-PARAMETERS!$B$18)</f>
        <v>0.11858271750211788</v>
      </c>
      <c r="D74" s="149">
        <f>C74*PARAMETERS!$B$10</f>
        <v>7.1149630501270728E-3</v>
      </c>
      <c r="E74" s="149">
        <f>D74*PARAMETERS!$B$26</f>
        <v>8.3171192470951277E-7</v>
      </c>
      <c r="F74" s="192">
        <f>F73*(1-PARAMETERS!$B$18)</f>
        <v>0.11858271750211788</v>
      </c>
      <c r="G74" s="150">
        <f>F74*PARAMETERS!$B$13</f>
        <v>6.8274897955764831E-3</v>
      </c>
      <c r="H74" s="150">
        <f t="shared" si="5"/>
        <v>2.874732545505897E-4</v>
      </c>
      <c r="I74" s="197">
        <f>I73*(1-PARAMETERS!$B$27)</f>
        <v>0.11858271750211788</v>
      </c>
      <c r="J74" s="150">
        <f t="shared" si="6"/>
        <v>3.4089359733787001E-5</v>
      </c>
      <c r="K74" s="143"/>
      <c r="L74" s="143"/>
    </row>
    <row r="75" spans="1:12" x14ac:dyDescent="0.25">
      <c r="A75" s="1">
        <f t="shared" si="4"/>
        <v>2091</v>
      </c>
      <c r="C75" s="43">
        <f>C74*(1-PARAMETERS!$B$18)</f>
        <v>0.11502523597705434</v>
      </c>
      <c r="D75" s="149">
        <f>C75*PARAMETERS!$B$10</f>
        <v>6.9015141586232604E-3</v>
      </c>
      <c r="E75" s="149">
        <f>D75*PARAMETERS!$B$26</f>
        <v>8.0676056696822732E-7</v>
      </c>
      <c r="F75" s="192">
        <f>F74*(1-PARAMETERS!$B$18)</f>
        <v>0.11502523597705434</v>
      </c>
      <c r="G75" s="150">
        <f>F75*PARAMETERS!$B$13</f>
        <v>6.6226651017091886E-3</v>
      </c>
      <c r="H75" s="150">
        <f t="shared" si="5"/>
        <v>2.7884905691407183E-4</v>
      </c>
      <c r="I75" s="197">
        <f>I74*(1-PARAMETERS!$B$27)</f>
        <v>0.11502523597705434</v>
      </c>
      <c r="J75" s="150">
        <f t="shared" si="6"/>
        <v>3.2074678573520167E-5</v>
      </c>
      <c r="K75" s="143"/>
      <c r="L75" s="143"/>
    </row>
    <row r="76" spans="1:12" x14ac:dyDescent="0.25">
      <c r="A76" s="1">
        <f t="shared" si="4"/>
        <v>2092</v>
      </c>
      <c r="C76" s="43">
        <f>C75*(1-PARAMETERS!$B$18)</f>
        <v>0.1115744788977427</v>
      </c>
      <c r="D76" s="149">
        <f>C76*PARAMETERS!$B$10</f>
        <v>6.6944687338645623E-3</v>
      </c>
      <c r="E76" s="149">
        <f>D76*PARAMETERS!$B$26</f>
        <v>7.8255774995918051E-7</v>
      </c>
      <c r="F76" s="192">
        <f>F75*(1-PARAMETERS!$B$18)</f>
        <v>0.1115744788977427</v>
      </c>
      <c r="G76" s="150">
        <f>F76*PARAMETERS!$B$13</f>
        <v>6.4239851486579125E-3</v>
      </c>
      <c r="H76" s="150">
        <f t="shared" si="5"/>
        <v>2.7048358520664981E-4</v>
      </c>
      <c r="I76" s="197">
        <f>I75*(1-PARAMETERS!$B$27)</f>
        <v>0.1115744788977427</v>
      </c>
      <c r="J76" s="150">
        <f t="shared" si="6"/>
        <v>3.0179065069825142E-5</v>
      </c>
      <c r="K76" s="143"/>
      <c r="L76" s="143"/>
    </row>
    <row r="77" spans="1:12" x14ac:dyDescent="0.25">
      <c r="A77" s="1">
        <f t="shared" si="4"/>
        <v>2093</v>
      </c>
      <c r="C77" s="43">
        <f>C76*(1-PARAMETERS!$B$18)</f>
        <v>0.10822724453081042</v>
      </c>
      <c r="D77" s="149">
        <f>C77*PARAMETERS!$B$10</f>
        <v>6.4936346718486252E-3</v>
      </c>
      <c r="E77" s="149">
        <f>D77*PARAMETERS!$B$26</f>
        <v>7.59081017460405E-7</v>
      </c>
      <c r="F77" s="192">
        <f>F76*(1-PARAMETERS!$B$18)</f>
        <v>0.10822724453081042</v>
      </c>
      <c r="G77" s="150">
        <f>F77*PARAMETERS!$B$13</f>
        <v>6.2312655941981756E-3</v>
      </c>
      <c r="H77" s="150">
        <f t="shared" si="5"/>
        <v>2.6236907765044958E-4</v>
      </c>
      <c r="I77" s="197">
        <f>I76*(1-PARAMETERS!$B$27)</f>
        <v>0.10822724453081042</v>
      </c>
      <c r="J77" s="150">
        <f t="shared" si="6"/>
        <v>2.8395482324198395E-5</v>
      </c>
      <c r="K77" s="143"/>
      <c r="L77" s="143"/>
    </row>
    <row r="78" spans="1:12" x14ac:dyDescent="0.25">
      <c r="A78" s="1">
        <f t="shared" si="4"/>
        <v>2094</v>
      </c>
      <c r="C78" s="43">
        <f>C77*(1-PARAMETERS!$B$18)</f>
        <v>0.10498042719488611</v>
      </c>
      <c r="D78" s="149">
        <f>C78*PARAMETERS!$B$10</f>
        <v>6.2988256316931666E-3</v>
      </c>
      <c r="E78" s="149">
        <f>D78*PARAMETERS!$B$26</f>
        <v>7.3630858693659288E-7</v>
      </c>
      <c r="F78" s="192">
        <f>F77*(1-PARAMETERS!$B$18)</f>
        <v>0.10498042719488611</v>
      </c>
      <c r="G78" s="150">
        <f>F78*PARAMETERS!$B$13</f>
        <v>6.0443276263722296E-3</v>
      </c>
      <c r="H78" s="150">
        <f t="shared" si="5"/>
        <v>2.5449800532093697E-4</v>
      </c>
      <c r="I78" s="197">
        <f>I77*(1-PARAMETERS!$B$27)</f>
        <v>0.10498042719488611</v>
      </c>
      <c r="J78" s="150">
        <f t="shared" si="6"/>
        <v>2.671730931883836E-5</v>
      </c>
      <c r="K78" s="143"/>
      <c r="L78" s="143"/>
    </row>
    <row r="79" spans="1:12" x14ac:dyDescent="0.25">
      <c r="A79" s="1">
        <f t="shared" si="4"/>
        <v>2095</v>
      </c>
      <c r="C79" s="43">
        <f>C78*(1-PARAMETERS!$B$18)</f>
        <v>0.10183101437903952</v>
      </c>
      <c r="D79" s="149">
        <f>C79*PARAMETERS!$B$10</f>
        <v>6.1098608627423705E-3</v>
      </c>
      <c r="E79" s="149">
        <f>D79*PARAMETERS!$B$26</f>
        <v>7.1421932932849505E-7</v>
      </c>
      <c r="F79" s="192">
        <f>F78*(1-PARAMETERS!$B$18)</f>
        <v>0.10183101437903952</v>
      </c>
      <c r="G79" s="150">
        <f>F79*PARAMETERS!$B$13</f>
        <v>5.8629977975810628E-3</v>
      </c>
      <c r="H79" s="150">
        <f t="shared" si="5"/>
        <v>2.4686306516130772E-4</v>
      </c>
      <c r="I79" s="197">
        <f>I78*(1-PARAMETERS!$B$27)</f>
        <v>0.10183101437903952</v>
      </c>
      <c r="J79" s="150">
        <f t="shared" si="6"/>
        <v>2.5138316338094895E-5</v>
      </c>
      <c r="K79" s="143"/>
      <c r="L79" s="143"/>
    </row>
    <row r="80" spans="1:12" x14ac:dyDescent="0.25">
      <c r="A80" s="1">
        <f t="shared" si="4"/>
        <v>2096</v>
      </c>
      <c r="C80" s="43">
        <f>C79*(1-PARAMETERS!$B$18)</f>
        <v>9.8776083947668333E-2</v>
      </c>
      <c r="D80" s="149">
        <f>C80*PARAMETERS!$B$10</f>
        <v>5.9265650368601E-3</v>
      </c>
      <c r="E80" s="149">
        <f>D80*PARAMETERS!$B$26</f>
        <v>6.9279274944864023E-7</v>
      </c>
      <c r="F80" s="192">
        <f>F79*(1-PARAMETERS!$B$18)</f>
        <v>9.8776083947668333E-2</v>
      </c>
      <c r="G80" s="150">
        <f>F80*PARAMETERS!$B$13</f>
        <v>5.6871078636536307E-3</v>
      </c>
      <c r="H80" s="150">
        <f t="shared" si="5"/>
        <v>2.3945717320646934E-4</v>
      </c>
      <c r="I80" s="197">
        <f>I79*(1-PARAMETERS!$B$27)</f>
        <v>9.8776083947668333E-2</v>
      </c>
      <c r="J80" s="150">
        <f t="shared" si="6"/>
        <v>2.3652641842513572E-5</v>
      </c>
      <c r="K80" s="143"/>
      <c r="L80" s="143"/>
    </row>
    <row r="81" spans="1:12" x14ac:dyDescent="0.25">
      <c r="A81" s="1">
        <f t="shared" si="4"/>
        <v>2097</v>
      </c>
      <c r="C81" s="43">
        <f>C80*(1-PARAMETERS!$B$18)</f>
        <v>9.5812801429238287E-2</v>
      </c>
      <c r="D81" s="149">
        <f>C81*PARAMETERS!$B$10</f>
        <v>5.7487680857542973E-3</v>
      </c>
      <c r="E81" s="149">
        <f>D81*PARAMETERS!$B$26</f>
        <v>6.7200896696518102E-7</v>
      </c>
      <c r="F81" s="192">
        <f>F80*(1-PARAMETERS!$B$18)</f>
        <v>9.5812801429238287E-2</v>
      </c>
      <c r="G81" s="150">
        <f>F81*PARAMETERS!$B$13</f>
        <v>5.516494627744022E-3</v>
      </c>
      <c r="H81" s="150">
        <f t="shared" si="5"/>
        <v>2.3227345801027539E-4</v>
      </c>
      <c r="I81" s="197">
        <f>I80*(1-PARAMETERS!$B$27)</f>
        <v>9.5812801429238287E-2</v>
      </c>
      <c r="J81" s="150">
        <f t="shared" si="6"/>
        <v>2.2254770709621032E-5</v>
      </c>
      <c r="K81" s="143"/>
      <c r="L81" s="143"/>
    </row>
    <row r="82" spans="1:12" x14ac:dyDescent="0.25">
      <c r="A82" s="1">
        <f t="shared" si="4"/>
        <v>2098</v>
      </c>
      <c r="C82" s="43">
        <f>C81*(1-PARAMETERS!$B$18)</f>
        <v>9.2938417386361133E-2</v>
      </c>
      <c r="D82" s="149">
        <f>C82*PARAMETERS!$B$10</f>
        <v>5.5763050431816676E-3</v>
      </c>
      <c r="E82" s="149">
        <f>D82*PARAMETERS!$B$26</f>
        <v>6.5184869795622554E-7</v>
      </c>
      <c r="F82" s="192">
        <f>F81*(1-PARAMETERS!$B$18)</f>
        <v>9.2938417386361133E-2</v>
      </c>
      <c r="G82" s="150">
        <f>F82*PARAMETERS!$B$13</f>
        <v>5.3509997889117011E-3</v>
      </c>
      <c r="H82" s="150">
        <f t="shared" si="5"/>
        <v>2.2530525426996649E-4</v>
      </c>
      <c r="I82" s="197">
        <f>I81*(1-PARAMETERS!$B$27)</f>
        <v>9.2938417386361133E-2</v>
      </c>
      <c r="J82" s="150">
        <f t="shared" si="6"/>
        <v>2.0939513760682371E-5</v>
      </c>
      <c r="K82" s="143"/>
      <c r="L82" s="143"/>
    </row>
    <row r="83" spans="1:12" x14ac:dyDescent="0.25">
      <c r="A83" s="1">
        <f t="shared" si="4"/>
        <v>2099</v>
      </c>
      <c r="C83" s="43">
        <f>C82*(1-PARAMETERS!$B$18)</f>
        <v>9.0150264864770291E-2</v>
      </c>
      <c r="D83" s="149">
        <f>C83*PARAMETERS!$B$10</f>
        <v>5.4090158918862173E-3</v>
      </c>
      <c r="E83" s="149">
        <f>D83*PARAMETERS!$B$26</f>
        <v>6.3229323701753877E-7</v>
      </c>
      <c r="F83" s="192">
        <f>F82*(1-PARAMETERS!$B$18)</f>
        <v>9.0150264864770291E-2</v>
      </c>
      <c r="G83" s="150">
        <f>F83*PARAMETERS!$B$13</f>
        <v>5.19046979524435E-3</v>
      </c>
      <c r="H83" s="150">
        <f t="shared" si="5"/>
        <v>2.1854609664186727E-4</v>
      </c>
      <c r="I83" s="197">
        <f>I82*(1-PARAMETERS!$B$27)</f>
        <v>9.0150264864770291E-2</v>
      </c>
      <c r="J83" s="150">
        <f t="shared" si="6"/>
        <v>1.970198849742602E-5</v>
      </c>
      <c r="K83" s="143"/>
      <c r="L83" s="143"/>
    </row>
    <row r="84" spans="1:12" s="74" customFormat="1" x14ac:dyDescent="0.25">
      <c r="A84" s="60">
        <f t="shared" si="4"/>
        <v>2100</v>
      </c>
      <c r="B84" s="60"/>
      <c r="C84" s="43">
        <f>C83*(1-PARAMETERS!$B$18)</f>
        <v>8.744575691882718E-2</v>
      </c>
      <c r="D84" s="149">
        <f>C84*PARAMETERS!$B$10</f>
        <v>5.2467454151296309E-3</v>
      </c>
      <c r="E84" s="149">
        <f>D84*PARAMETERS!$B$26</f>
        <v>6.1332443990701257E-7</v>
      </c>
      <c r="F84" s="192">
        <f>F83*(1-PARAMETERS!$B$18)</f>
        <v>8.744575691882718E-2</v>
      </c>
      <c r="G84" s="150">
        <f>F84*PARAMETERS!$B$13</f>
        <v>5.0347557013870189E-3</v>
      </c>
      <c r="H84" s="150">
        <f t="shared" si="5"/>
        <v>2.1198971374261199E-4</v>
      </c>
      <c r="I84" s="197">
        <f>I83*(1-PARAMETERS!$B$27)</f>
        <v>8.744575691882718E-2</v>
      </c>
      <c r="J84" s="150">
        <f t="shared" si="6"/>
        <v>1.8537600977228207E-5</v>
      </c>
      <c r="K84" s="143"/>
      <c r="L84" s="143"/>
    </row>
    <row r="85" spans="1:12" x14ac:dyDescent="0.25">
      <c r="D85" s="144"/>
      <c r="E85" s="144"/>
      <c r="F85" s="194"/>
      <c r="G85" s="144"/>
      <c r="H85" s="144"/>
      <c r="K85" s="144"/>
      <c r="L85" s="144"/>
    </row>
    <row r="86" spans="1:12" x14ac:dyDescent="0.25">
      <c r="D86" s="144"/>
      <c r="E86" s="144"/>
      <c r="F86" s="194"/>
      <c r="G86" s="144"/>
      <c r="H86" s="144"/>
      <c r="K86" s="144"/>
      <c r="L86" s="144"/>
    </row>
    <row r="87" spans="1:12" x14ac:dyDescent="0.25">
      <c r="D87" s="144"/>
      <c r="E87" s="144"/>
      <c r="F87" s="194"/>
      <c r="G87" s="144"/>
      <c r="H87" s="144"/>
      <c r="K87" s="144"/>
      <c r="L87" s="144"/>
    </row>
    <row r="88" spans="1:12" x14ac:dyDescent="0.25">
      <c r="D88" s="144"/>
      <c r="E88" s="144"/>
      <c r="F88" s="194"/>
      <c r="G88" s="144"/>
      <c r="H88" s="144"/>
      <c r="K88" s="144"/>
      <c r="L88" s="144"/>
    </row>
    <row r="89" spans="1:12" x14ac:dyDescent="0.25">
      <c r="D89" s="144"/>
      <c r="E89" s="144"/>
      <c r="F89" s="194"/>
      <c r="G89" s="144"/>
      <c r="H89" s="144"/>
      <c r="K89" s="144"/>
      <c r="L89" s="144"/>
    </row>
    <row r="90" spans="1:12" x14ac:dyDescent="0.25">
      <c r="D90" s="144"/>
      <c r="E90" s="144"/>
      <c r="F90" s="194"/>
      <c r="G90" s="144"/>
      <c r="H90" s="144"/>
      <c r="K90" s="144"/>
      <c r="L90" s="144"/>
    </row>
    <row r="91" spans="1:12" x14ac:dyDescent="0.25">
      <c r="D91" s="144"/>
      <c r="E91" s="144"/>
      <c r="F91" s="194"/>
      <c r="G91" s="144"/>
      <c r="H91" s="144"/>
      <c r="K91" s="144"/>
      <c r="L91" s="144"/>
    </row>
    <row r="92" spans="1:12" x14ac:dyDescent="0.25">
      <c r="D92" s="144"/>
      <c r="E92" s="144"/>
      <c r="F92" s="194"/>
      <c r="G92" s="144"/>
      <c r="H92" s="144"/>
      <c r="K92" s="144"/>
      <c r="L92" s="144"/>
    </row>
    <row r="93" spans="1:12" x14ac:dyDescent="0.25">
      <c r="D93" s="144"/>
      <c r="E93" s="144"/>
      <c r="F93" s="194"/>
      <c r="G93" s="144"/>
      <c r="H93" s="144"/>
      <c r="K93" s="144"/>
      <c r="L93" s="144"/>
    </row>
    <row r="94" spans="1:12" x14ac:dyDescent="0.25">
      <c r="D94" s="144"/>
      <c r="E94" s="144"/>
      <c r="F94" s="194"/>
      <c r="G94" s="144"/>
      <c r="H94" s="144"/>
      <c r="K94" s="144"/>
      <c r="L94" s="144"/>
    </row>
    <row r="95" spans="1:12" x14ac:dyDescent="0.25">
      <c r="D95" s="144"/>
      <c r="E95" s="144"/>
      <c r="F95" s="194"/>
      <c r="G95" s="144"/>
      <c r="H95" s="144"/>
      <c r="K95" s="144"/>
      <c r="L95" s="144"/>
    </row>
    <row r="96" spans="1:12" x14ac:dyDescent="0.25">
      <c r="D96" s="144"/>
      <c r="E96" s="144"/>
      <c r="F96" s="194"/>
      <c r="G96" s="144"/>
      <c r="H96" s="144"/>
      <c r="K96" s="144"/>
      <c r="L96" s="144"/>
    </row>
    <row r="97" spans="4:12" x14ac:dyDescent="0.25">
      <c r="D97" s="144"/>
      <c r="E97" s="144"/>
      <c r="F97" s="194"/>
      <c r="G97" s="144"/>
      <c r="H97" s="144"/>
      <c r="K97" s="144"/>
      <c r="L97" s="144"/>
    </row>
    <row r="98" spans="4:12" x14ac:dyDescent="0.25">
      <c r="D98" s="144"/>
      <c r="E98" s="144"/>
      <c r="F98" s="194"/>
      <c r="G98" s="144"/>
      <c r="H98" s="144"/>
      <c r="K98" s="144"/>
      <c r="L98" s="144"/>
    </row>
    <row r="99" spans="4:12" x14ac:dyDescent="0.25">
      <c r="D99" s="144"/>
      <c r="E99" s="144"/>
      <c r="F99" s="194"/>
      <c r="G99" s="144"/>
      <c r="H99" s="144"/>
      <c r="K99" s="144"/>
      <c r="L99" s="144"/>
    </row>
    <row r="100" spans="4:12" x14ac:dyDescent="0.25">
      <c r="D100" s="144"/>
      <c r="E100" s="144"/>
      <c r="F100" s="194"/>
      <c r="G100" s="144"/>
      <c r="H100" s="144"/>
      <c r="K100" s="144"/>
      <c r="L100" s="144"/>
    </row>
    <row r="101" spans="4:12" x14ac:dyDescent="0.25">
      <c r="D101" s="144"/>
      <c r="E101" s="144"/>
      <c r="F101" s="194"/>
      <c r="G101" s="144"/>
      <c r="H101" s="144"/>
      <c r="K101" s="144"/>
      <c r="L101" s="144"/>
    </row>
    <row r="102" spans="4:12" x14ac:dyDescent="0.25">
      <c r="D102" s="144"/>
      <c r="E102" s="144"/>
      <c r="F102" s="194"/>
      <c r="G102" s="144"/>
      <c r="H102" s="144"/>
      <c r="K102" s="144"/>
      <c r="L102" s="144"/>
    </row>
    <row r="103" spans="4:12" x14ac:dyDescent="0.25">
      <c r="D103" s="144"/>
      <c r="E103" s="144"/>
      <c r="F103" s="194"/>
      <c r="G103" s="144"/>
      <c r="H103" s="144"/>
      <c r="K103" s="144"/>
      <c r="L103" s="144"/>
    </row>
    <row r="104" spans="4:12" x14ac:dyDescent="0.25">
      <c r="D104" s="144"/>
      <c r="E104" s="144"/>
      <c r="F104" s="194"/>
      <c r="G104" s="144"/>
      <c r="H104" s="144"/>
      <c r="K104" s="144"/>
      <c r="L104" s="144"/>
    </row>
    <row r="105" spans="4:12" x14ac:dyDescent="0.25">
      <c r="D105" s="144"/>
      <c r="E105" s="144"/>
      <c r="F105" s="194"/>
      <c r="G105" s="144"/>
      <c r="H105" s="144"/>
      <c r="K105" s="144"/>
      <c r="L105" s="144"/>
    </row>
    <row r="106" spans="4:12" x14ac:dyDescent="0.25">
      <c r="D106" s="144"/>
      <c r="E106" s="144"/>
      <c r="F106" s="194"/>
      <c r="G106" s="144"/>
      <c r="H106" s="144"/>
      <c r="K106" s="144"/>
      <c r="L106" s="144"/>
    </row>
    <row r="107" spans="4:12" x14ac:dyDescent="0.25">
      <c r="D107" s="144"/>
      <c r="E107" s="144"/>
      <c r="F107" s="194"/>
      <c r="G107" s="144"/>
      <c r="H107" s="144"/>
      <c r="K107" s="144"/>
      <c r="L107" s="144"/>
    </row>
    <row r="108" spans="4:12" x14ac:dyDescent="0.25">
      <c r="D108" s="144"/>
      <c r="E108" s="144"/>
      <c r="F108" s="194"/>
      <c r="G108" s="144"/>
      <c r="H108" s="144"/>
      <c r="K108" s="144"/>
      <c r="L108" s="144"/>
    </row>
    <row r="109" spans="4:12" x14ac:dyDescent="0.25">
      <c r="D109" s="144"/>
      <c r="E109" s="144"/>
      <c r="F109" s="194"/>
      <c r="G109" s="144"/>
      <c r="H109" s="144"/>
      <c r="K109" s="144"/>
      <c r="L109" s="144"/>
    </row>
    <row r="110" spans="4:12" x14ac:dyDescent="0.25">
      <c r="D110" s="144"/>
      <c r="E110" s="144"/>
      <c r="F110" s="194"/>
      <c r="G110" s="144"/>
      <c r="H110" s="144"/>
      <c r="K110" s="144"/>
      <c r="L110" s="144"/>
    </row>
    <row r="111" spans="4:12" x14ac:dyDescent="0.25">
      <c r="D111" s="144"/>
      <c r="E111" s="144"/>
      <c r="F111" s="194"/>
      <c r="G111" s="144"/>
      <c r="H111" s="144"/>
      <c r="K111" s="144"/>
      <c r="L111" s="144"/>
    </row>
    <row r="112" spans="4:12" x14ac:dyDescent="0.25">
      <c r="D112" s="144"/>
      <c r="E112" s="144"/>
      <c r="F112" s="194"/>
      <c r="G112" s="144"/>
      <c r="H112" s="144"/>
      <c r="K112" s="144"/>
      <c r="L112" s="144"/>
    </row>
    <row r="113" spans="4:12" x14ac:dyDescent="0.25">
      <c r="D113" s="144"/>
      <c r="E113" s="144"/>
      <c r="F113" s="194"/>
      <c r="G113" s="144"/>
      <c r="H113" s="144"/>
      <c r="K113" s="144"/>
      <c r="L113" s="144"/>
    </row>
    <row r="114" spans="4:12" x14ac:dyDescent="0.25">
      <c r="D114" s="144"/>
      <c r="E114" s="144"/>
      <c r="F114" s="194"/>
      <c r="G114" s="144"/>
      <c r="H114" s="144"/>
      <c r="K114" s="144"/>
      <c r="L114" s="144"/>
    </row>
    <row r="115" spans="4:12" x14ac:dyDescent="0.25">
      <c r="D115" s="144"/>
      <c r="E115" s="144"/>
      <c r="F115" s="194"/>
      <c r="G115" s="144"/>
      <c r="H115" s="144"/>
      <c r="K115" s="144"/>
      <c r="L115" s="144"/>
    </row>
    <row r="116" spans="4:12" x14ac:dyDescent="0.25">
      <c r="D116" s="144"/>
      <c r="E116" s="144"/>
      <c r="F116" s="194"/>
      <c r="G116" s="144"/>
      <c r="H116" s="144"/>
      <c r="K116" s="144"/>
      <c r="L116" s="144"/>
    </row>
    <row r="117" spans="4:12" x14ac:dyDescent="0.25">
      <c r="D117" s="144"/>
      <c r="E117" s="144"/>
      <c r="F117" s="194"/>
      <c r="G117" s="144"/>
      <c r="H117" s="144"/>
      <c r="K117" s="144"/>
      <c r="L117" s="144"/>
    </row>
    <row r="118" spans="4:12" x14ac:dyDescent="0.25">
      <c r="D118" s="144"/>
      <c r="E118" s="144"/>
      <c r="F118" s="194"/>
      <c r="G118" s="144"/>
      <c r="H118" s="144"/>
      <c r="K118" s="144"/>
      <c r="L118" s="144"/>
    </row>
    <row r="119" spans="4:12" x14ac:dyDescent="0.25">
      <c r="D119" s="144"/>
      <c r="E119" s="144"/>
      <c r="F119" s="194"/>
      <c r="G119" s="144"/>
      <c r="H119" s="144"/>
      <c r="K119" s="144"/>
      <c r="L119" s="144"/>
    </row>
    <row r="120" spans="4:12" x14ac:dyDescent="0.25">
      <c r="D120" s="144"/>
      <c r="E120" s="144"/>
      <c r="F120" s="194"/>
      <c r="G120" s="144"/>
      <c r="H120" s="144"/>
      <c r="K120" s="144"/>
      <c r="L120" s="144"/>
    </row>
    <row r="121" spans="4:12" x14ac:dyDescent="0.25">
      <c r="D121" s="144"/>
      <c r="E121" s="144"/>
      <c r="F121" s="194"/>
      <c r="G121" s="144"/>
      <c r="H121" s="144"/>
      <c r="K121" s="144"/>
      <c r="L121" s="144"/>
    </row>
    <row r="122" spans="4:12" x14ac:dyDescent="0.25">
      <c r="D122" s="144"/>
      <c r="E122" s="144"/>
      <c r="F122" s="194"/>
      <c r="G122" s="144"/>
      <c r="H122" s="144"/>
      <c r="K122" s="144"/>
      <c r="L122" s="144"/>
    </row>
    <row r="123" spans="4:12" x14ac:dyDescent="0.25">
      <c r="D123" s="144"/>
      <c r="E123" s="144"/>
      <c r="F123" s="194"/>
      <c r="G123" s="144"/>
      <c r="H123" s="144"/>
      <c r="K123" s="144"/>
      <c r="L123" s="144"/>
    </row>
    <row r="124" spans="4:12" x14ac:dyDescent="0.25">
      <c r="D124" s="144"/>
      <c r="E124" s="144"/>
      <c r="F124" s="194"/>
      <c r="G124" s="144"/>
      <c r="H124" s="144"/>
      <c r="K124" s="144"/>
      <c r="L124" s="144"/>
    </row>
    <row r="125" spans="4:12" x14ac:dyDescent="0.25">
      <c r="D125" s="144"/>
      <c r="E125" s="144"/>
      <c r="F125" s="194"/>
      <c r="G125" s="144"/>
      <c r="H125" s="144"/>
      <c r="K125" s="144"/>
      <c r="L125" s="144"/>
    </row>
    <row r="126" spans="4:12" x14ac:dyDescent="0.25">
      <c r="D126" s="144"/>
      <c r="E126" s="144"/>
      <c r="F126" s="194"/>
      <c r="G126" s="144"/>
      <c r="H126" s="144"/>
      <c r="K126" s="144"/>
      <c r="L126" s="144"/>
    </row>
    <row r="127" spans="4:12" x14ac:dyDescent="0.25">
      <c r="D127" s="144"/>
      <c r="E127" s="144"/>
      <c r="F127" s="194"/>
      <c r="G127" s="144"/>
      <c r="H127" s="144"/>
      <c r="K127" s="144"/>
      <c r="L127" s="144"/>
    </row>
    <row r="128" spans="4:12" x14ac:dyDescent="0.25">
      <c r="D128" s="144"/>
      <c r="E128" s="144"/>
      <c r="F128" s="194"/>
      <c r="G128" s="144"/>
      <c r="H128" s="144"/>
      <c r="K128" s="144"/>
      <c r="L128" s="144"/>
    </row>
    <row r="129" spans="4:12" x14ac:dyDescent="0.25">
      <c r="D129" s="144"/>
      <c r="E129" s="144"/>
      <c r="F129" s="194"/>
      <c r="G129" s="144"/>
      <c r="H129" s="144"/>
      <c r="K129" s="144"/>
      <c r="L129" s="144"/>
    </row>
    <row r="130" spans="4:12" x14ac:dyDescent="0.25">
      <c r="D130" s="144"/>
      <c r="E130" s="144"/>
      <c r="F130" s="194"/>
      <c r="G130" s="144"/>
      <c r="H130" s="144"/>
      <c r="K130" s="144"/>
      <c r="L130" s="144"/>
    </row>
    <row r="131" spans="4:12" x14ac:dyDescent="0.25">
      <c r="D131" s="144"/>
      <c r="E131" s="144"/>
      <c r="F131" s="194"/>
      <c r="G131" s="144"/>
      <c r="H131" s="144"/>
      <c r="K131" s="144"/>
      <c r="L131" s="144"/>
    </row>
    <row r="132" spans="4:12" x14ac:dyDescent="0.25">
      <c r="D132" s="144"/>
      <c r="E132" s="144"/>
      <c r="F132" s="194"/>
      <c r="G132" s="144"/>
      <c r="H132" s="144"/>
      <c r="K132" s="144"/>
      <c r="L132" s="144"/>
    </row>
    <row r="133" spans="4:12" x14ac:dyDescent="0.25">
      <c r="D133" s="144"/>
      <c r="E133" s="144"/>
      <c r="F133" s="194"/>
      <c r="G133" s="144"/>
      <c r="H133" s="144"/>
      <c r="K133" s="144"/>
      <c r="L133" s="144"/>
    </row>
    <row r="134" spans="4:12" x14ac:dyDescent="0.25">
      <c r="D134" s="144"/>
      <c r="E134" s="144"/>
      <c r="F134" s="194"/>
      <c r="G134" s="144"/>
      <c r="H134" s="144"/>
      <c r="K134" s="144"/>
      <c r="L134" s="144"/>
    </row>
    <row r="135" spans="4:12" x14ac:dyDescent="0.25">
      <c r="D135" s="144"/>
      <c r="E135" s="144"/>
      <c r="F135" s="194"/>
      <c r="G135" s="144"/>
      <c r="H135" s="144"/>
      <c r="K135" s="144"/>
      <c r="L135" s="144"/>
    </row>
    <row r="136" spans="4:12" x14ac:dyDescent="0.25">
      <c r="D136" s="144"/>
      <c r="E136" s="144"/>
      <c r="F136" s="194"/>
      <c r="G136" s="144"/>
      <c r="H136" s="144"/>
      <c r="K136" s="144"/>
      <c r="L136" s="144"/>
    </row>
    <row r="137" spans="4:12" x14ac:dyDescent="0.25">
      <c r="D137" s="144"/>
      <c r="E137" s="144"/>
      <c r="F137" s="194"/>
      <c r="G137" s="144"/>
      <c r="H137" s="144"/>
      <c r="K137" s="144"/>
      <c r="L137" s="144"/>
    </row>
    <row r="138" spans="4:12" x14ac:dyDescent="0.25">
      <c r="D138" s="144"/>
      <c r="E138" s="144"/>
      <c r="F138" s="194"/>
      <c r="G138" s="144"/>
      <c r="H138" s="144"/>
      <c r="K138" s="144"/>
      <c r="L138" s="144"/>
    </row>
    <row r="139" spans="4:12" x14ac:dyDescent="0.25">
      <c r="D139" s="144"/>
      <c r="E139" s="144"/>
      <c r="F139" s="194"/>
      <c r="G139" s="144"/>
      <c r="H139" s="144"/>
      <c r="K139" s="144"/>
      <c r="L139" s="144"/>
    </row>
    <row r="140" spans="4:12" x14ac:dyDescent="0.25">
      <c r="D140" s="144"/>
      <c r="E140" s="144"/>
      <c r="F140" s="194"/>
      <c r="G140" s="144"/>
      <c r="H140" s="144"/>
      <c r="K140" s="144"/>
      <c r="L140" s="144"/>
    </row>
    <row r="141" spans="4:12" x14ac:dyDescent="0.25">
      <c r="D141" s="144"/>
      <c r="E141" s="144"/>
      <c r="F141" s="194"/>
      <c r="G141" s="144"/>
      <c r="H141" s="144"/>
      <c r="K141" s="144"/>
      <c r="L141" s="144"/>
    </row>
    <row r="142" spans="4:12" x14ac:dyDescent="0.25">
      <c r="D142" s="144"/>
      <c r="E142" s="144"/>
      <c r="F142" s="194"/>
      <c r="G142" s="144"/>
      <c r="H142" s="144"/>
      <c r="K142" s="144"/>
      <c r="L142" s="144"/>
    </row>
    <row r="143" spans="4:12" x14ac:dyDescent="0.25">
      <c r="D143" s="144"/>
      <c r="E143" s="144"/>
      <c r="F143" s="194"/>
      <c r="G143" s="144"/>
      <c r="H143" s="144"/>
      <c r="K143" s="144"/>
      <c r="L143" s="144"/>
    </row>
    <row r="144" spans="4:12" x14ac:dyDescent="0.25">
      <c r="D144" s="144"/>
      <c r="E144" s="144"/>
      <c r="F144" s="194"/>
      <c r="G144" s="144"/>
      <c r="H144" s="144"/>
      <c r="K144" s="144"/>
      <c r="L144" s="144"/>
    </row>
    <row r="145" spans="4:12" x14ac:dyDescent="0.25">
      <c r="D145" s="144"/>
      <c r="E145" s="144"/>
      <c r="F145" s="194"/>
      <c r="G145" s="144"/>
      <c r="H145" s="144"/>
      <c r="K145" s="144"/>
      <c r="L145" s="144"/>
    </row>
    <row r="146" spans="4:12" x14ac:dyDescent="0.25">
      <c r="D146" s="144"/>
      <c r="E146" s="144"/>
      <c r="F146" s="194"/>
      <c r="G146" s="144"/>
      <c r="H146" s="144"/>
      <c r="K146" s="144"/>
      <c r="L146" s="144"/>
    </row>
    <row r="147" spans="4:12" x14ac:dyDescent="0.25">
      <c r="D147" s="144"/>
      <c r="E147" s="144"/>
      <c r="F147" s="194"/>
      <c r="G147" s="144"/>
      <c r="H147" s="144"/>
      <c r="K147" s="144"/>
      <c r="L147" s="144"/>
    </row>
    <row r="148" spans="4:12" x14ac:dyDescent="0.25">
      <c r="D148" s="144"/>
      <c r="E148" s="144"/>
      <c r="F148" s="194"/>
      <c r="G148" s="144"/>
      <c r="H148" s="144"/>
      <c r="K148" s="144"/>
      <c r="L148" s="144"/>
    </row>
    <row r="149" spans="4:12" x14ac:dyDescent="0.25">
      <c r="D149" s="144"/>
      <c r="E149" s="144"/>
      <c r="F149" s="194"/>
      <c r="G149" s="144"/>
      <c r="H149" s="144"/>
      <c r="K149" s="144"/>
      <c r="L149" s="144"/>
    </row>
    <row r="150" spans="4:12" x14ac:dyDescent="0.25">
      <c r="D150" s="144"/>
      <c r="E150" s="144"/>
      <c r="F150" s="194"/>
      <c r="G150" s="144"/>
      <c r="H150" s="144"/>
      <c r="K150" s="144"/>
      <c r="L150" s="144"/>
    </row>
    <row r="151" spans="4:12" x14ac:dyDescent="0.25">
      <c r="D151" s="144"/>
      <c r="E151" s="144"/>
      <c r="F151" s="194"/>
      <c r="G151" s="144"/>
      <c r="H151" s="144"/>
      <c r="K151" s="144"/>
      <c r="L151" s="144"/>
    </row>
    <row r="152" spans="4:12" x14ac:dyDescent="0.25">
      <c r="D152" s="144"/>
      <c r="E152" s="144"/>
      <c r="F152" s="194"/>
      <c r="G152" s="144"/>
      <c r="H152" s="144"/>
      <c r="K152" s="144"/>
      <c r="L152" s="144"/>
    </row>
    <row r="153" spans="4:12" x14ac:dyDescent="0.25">
      <c r="D153" s="144"/>
      <c r="E153" s="144"/>
      <c r="F153" s="194"/>
      <c r="G153" s="144"/>
      <c r="H153" s="144"/>
      <c r="K153" s="144"/>
      <c r="L153" s="144"/>
    </row>
    <row r="162" spans="1:1" x14ac:dyDescent="0.25">
      <c r="A162" s="6"/>
    </row>
    <row r="163" spans="1:1" x14ac:dyDescent="0.25">
      <c r="A163" s="6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Q46" sqref="Q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workbookViewId="0">
      <selection activeCell="M36" sqref="M36"/>
    </sheetView>
  </sheetViews>
  <sheetFormatPr defaultRowHeight="15" x14ac:dyDescent="0.25"/>
  <cols>
    <col min="1" max="1" width="15.7109375" customWidth="1"/>
    <col min="2" max="5" width="15.7109375" style="40" customWidth="1"/>
    <col min="6" max="6" width="15.7109375" style="42" customWidth="1"/>
    <col min="7" max="7" width="15.7109375" style="82" customWidth="1"/>
    <col min="8" max="8" width="1.85546875" style="114" customWidth="1"/>
    <col min="15" max="15" width="11.140625" style="92" bestFit="1" customWidth="1"/>
  </cols>
  <sheetData>
    <row r="1" spans="1:20" ht="38.25" customHeight="1" x14ac:dyDescent="0.25">
      <c r="A1" s="211" t="s">
        <v>77</v>
      </c>
      <c r="B1" s="211"/>
      <c r="C1" s="211"/>
      <c r="D1" s="211"/>
      <c r="E1" s="211"/>
      <c r="F1" s="211"/>
      <c r="G1" s="211"/>
    </row>
    <row r="2" spans="1:20" s="97" customFormat="1" ht="93.75" customHeight="1" x14ac:dyDescent="0.25">
      <c r="A2" s="93"/>
      <c r="B2" s="94" t="s">
        <v>78</v>
      </c>
      <c r="C2" s="94" t="s">
        <v>91</v>
      </c>
      <c r="D2" s="94" t="s">
        <v>79</v>
      </c>
      <c r="E2" s="94" t="s">
        <v>80</v>
      </c>
      <c r="F2" s="95" t="s">
        <v>92</v>
      </c>
      <c r="G2" s="96" t="s">
        <v>81</v>
      </c>
      <c r="H2" s="115"/>
      <c r="O2" s="98"/>
    </row>
    <row r="3" spans="1:20" s="87" customFormat="1" x14ac:dyDescent="0.25">
      <c r="A3" s="87" t="s">
        <v>9</v>
      </c>
      <c r="B3" s="88" t="s">
        <v>13</v>
      </c>
      <c r="C3" s="88" t="s">
        <v>75</v>
      </c>
      <c r="D3" s="88" t="s">
        <v>34</v>
      </c>
      <c r="E3" s="88" t="s">
        <v>35</v>
      </c>
      <c r="F3" s="89" t="s">
        <v>36</v>
      </c>
      <c r="G3" s="90" t="s">
        <v>46</v>
      </c>
      <c r="H3" s="116"/>
      <c r="J3" s="99"/>
      <c r="K3" s="100"/>
      <c r="L3" s="100"/>
      <c r="M3" s="100"/>
      <c r="N3" s="100"/>
      <c r="O3" s="101"/>
      <c r="P3" s="100"/>
      <c r="Q3" s="100"/>
      <c r="R3" s="102"/>
      <c r="S3" s="99"/>
      <c r="T3" s="99"/>
    </row>
    <row r="4" spans="1:20" s="87" customFormat="1" x14ac:dyDescent="0.25">
      <c r="B4" s="88" t="s">
        <v>37</v>
      </c>
      <c r="C4" s="88" t="s">
        <v>76</v>
      </c>
      <c r="D4" s="88" t="s">
        <v>38</v>
      </c>
      <c r="E4" s="88" t="s">
        <v>39</v>
      </c>
      <c r="F4" s="89" t="s">
        <v>40</v>
      </c>
      <c r="G4" s="90" t="s">
        <v>48</v>
      </c>
      <c r="H4" s="116"/>
      <c r="J4" s="103"/>
      <c r="K4" s="103"/>
      <c r="L4" s="104"/>
      <c r="M4" s="104"/>
      <c r="N4" s="103"/>
      <c r="O4" s="105"/>
      <c r="P4" s="104"/>
      <c r="Q4" s="104"/>
      <c r="R4" s="104"/>
      <c r="S4" s="103"/>
      <c r="T4" s="103"/>
    </row>
    <row r="5" spans="1:20" s="87" customFormat="1" ht="9" customHeight="1" x14ac:dyDescent="0.25">
      <c r="A5" s="116"/>
      <c r="B5" s="117"/>
      <c r="C5" s="117"/>
      <c r="D5" s="117"/>
      <c r="E5" s="117"/>
      <c r="F5" s="118"/>
      <c r="G5" s="119"/>
      <c r="H5" s="116"/>
      <c r="J5" s="103"/>
      <c r="K5" s="103"/>
      <c r="L5" s="104"/>
      <c r="M5" s="104"/>
      <c r="N5" s="103"/>
      <c r="O5" s="105"/>
      <c r="P5" s="104"/>
      <c r="Q5" s="104"/>
      <c r="R5" s="104"/>
      <c r="S5" s="103"/>
      <c r="T5" s="103"/>
    </row>
    <row r="6" spans="1:20" x14ac:dyDescent="0.25">
      <c r="A6">
        <v>1980</v>
      </c>
      <c r="B6" s="40">
        <v>28.102599999999999</v>
      </c>
      <c r="C6" s="40">
        <f>100*(B7-B6)/B6</f>
        <v>1.5543045839175083</v>
      </c>
      <c r="D6" s="40">
        <v>9.5408000000000008</v>
      </c>
      <c r="E6" s="40">
        <v>5.2937108504999992</v>
      </c>
      <c r="F6" s="42">
        <v>0.51300000000000001</v>
      </c>
      <c r="G6" s="83">
        <v>4.4400000000000004</v>
      </c>
      <c r="J6" s="153"/>
      <c r="K6" s="103"/>
      <c r="L6" s="104"/>
      <c r="M6" s="104"/>
      <c r="N6" s="103"/>
      <c r="O6" s="105"/>
      <c r="P6" s="104"/>
      <c r="Q6" s="104"/>
      <c r="R6" s="104"/>
      <c r="S6" s="103"/>
      <c r="T6" s="103"/>
    </row>
    <row r="7" spans="1:20" x14ac:dyDescent="0.25">
      <c r="A7">
        <v>1981</v>
      </c>
      <c r="B7" s="40">
        <v>28.539400000000001</v>
      </c>
      <c r="C7" s="40">
        <f t="shared" ref="C7:C44" si="0">100*(B8-B7)/B7</f>
        <v>0.70288793737779309</v>
      </c>
      <c r="D7" s="40">
        <v>9.4817</v>
      </c>
      <c r="E7" s="40">
        <v>5.1401467964999998</v>
      </c>
      <c r="F7" s="42">
        <v>0.56099999999999994</v>
      </c>
      <c r="G7" s="83">
        <v>4.5239000000000003</v>
      </c>
      <c r="J7" s="153"/>
      <c r="K7" s="103"/>
      <c r="L7" s="104"/>
      <c r="M7" s="104"/>
      <c r="N7" s="103"/>
      <c r="O7" s="105"/>
      <c r="P7" s="104"/>
      <c r="Q7" s="104"/>
      <c r="R7" s="104"/>
      <c r="S7" s="103"/>
      <c r="T7" s="103"/>
    </row>
    <row r="8" spans="1:20" x14ac:dyDescent="0.25">
      <c r="A8">
        <v>1982</v>
      </c>
      <c r="B8" s="40">
        <v>28.74</v>
      </c>
      <c r="C8" s="40">
        <f t="shared" si="0"/>
        <v>2.3733472512178215</v>
      </c>
      <c r="D8" s="40">
        <v>9.4642999999999997</v>
      </c>
      <c r="E8" s="40">
        <v>5.0989871834999994</v>
      </c>
      <c r="F8" s="42">
        <v>0.432</v>
      </c>
      <c r="G8" s="83">
        <v>4.6075999999999997</v>
      </c>
      <c r="J8" s="153"/>
      <c r="K8" s="103"/>
      <c r="L8" s="104"/>
      <c r="M8" s="104"/>
      <c r="N8" s="103"/>
      <c r="O8" s="105"/>
      <c r="P8" s="104"/>
      <c r="Q8" s="104"/>
      <c r="R8" s="104"/>
      <c r="S8" s="103"/>
      <c r="T8" s="103"/>
    </row>
    <row r="9" spans="1:20" x14ac:dyDescent="0.25">
      <c r="A9">
        <v>1983</v>
      </c>
      <c r="B9" s="40">
        <v>29.4221</v>
      </c>
      <c r="C9" s="40">
        <f t="shared" si="0"/>
        <v>4.0544352714456071</v>
      </c>
      <c r="D9" s="40">
        <v>9.5967000000000002</v>
      </c>
      <c r="E9" s="40">
        <v>5.1134103995000002</v>
      </c>
      <c r="F9" s="42">
        <v>0.61499999999999999</v>
      </c>
      <c r="G9" s="83">
        <v>4.6910999999999996</v>
      </c>
      <c r="J9" s="153"/>
      <c r="K9" s="103"/>
      <c r="L9" s="104"/>
      <c r="M9" s="104"/>
      <c r="N9" s="103"/>
      <c r="O9" s="105"/>
      <c r="P9" s="104"/>
      <c r="Q9" s="104"/>
      <c r="R9" s="104"/>
      <c r="S9" s="103"/>
      <c r="T9" s="103"/>
    </row>
    <row r="10" spans="1:20" x14ac:dyDescent="0.25">
      <c r="A10">
        <v>1984</v>
      </c>
      <c r="B10" s="40">
        <v>30.614999999999998</v>
      </c>
      <c r="C10" s="40">
        <f t="shared" si="0"/>
        <v>3.2170504654581196</v>
      </c>
      <c r="D10" s="40">
        <v>10.016999999999999</v>
      </c>
      <c r="E10" s="40">
        <v>5.2799594584999996</v>
      </c>
      <c r="F10" s="42">
        <v>0.40699999999999997</v>
      </c>
      <c r="G10" s="83">
        <v>4.7744</v>
      </c>
      <c r="J10" s="153"/>
      <c r="K10" s="103"/>
      <c r="L10" s="104"/>
      <c r="M10" s="104"/>
      <c r="N10" s="103"/>
      <c r="O10" s="105"/>
      <c r="P10" s="104"/>
      <c r="Q10" s="104"/>
      <c r="R10" s="104"/>
      <c r="S10" s="103"/>
      <c r="T10" s="103"/>
    </row>
    <row r="11" spans="1:20" x14ac:dyDescent="0.25">
      <c r="A11">
        <v>1985</v>
      </c>
      <c r="B11" s="40">
        <v>31.599900000000002</v>
      </c>
      <c r="C11" s="40">
        <f t="shared" si="0"/>
        <v>3.4655172959408054</v>
      </c>
      <c r="D11" s="40">
        <v>10.269600000000001</v>
      </c>
      <c r="E11" s="40">
        <v>5.4536993435000003</v>
      </c>
      <c r="F11" s="42">
        <v>0.39100000000000001</v>
      </c>
      <c r="G11" s="83">
        <v>4.8574999999999999</v>
      </c>
      <c r="J11" s="153"/>
      <c r="K11" s="103"/>
      <c r="L11" s="104"/>
      <c r="M11" s="104"/>
      <c r="N11" s="106"/>
      <c r="O11" s="105"/>
      <c r="P11" s="104"/>
      <c r="Q11" s="104"/>
      <c r="R11" s="104"/>
      <c r="S11" s="103"/>
      <c r="T11" s="103"/>
    </row>
    <row r="12" spans="1:20" x14ac:dyDescent="0.25">
      <c r="A12">
        <v>1986</v>
      </c>
      <c r="B12" s="40">
        <v>32.695</v>
      </c>
      <c r="C12" s="40">
        <f t="shared" si="0"/>
        <v>3.4259061018504382</v>
      </c>
      <c r="D12" s="40">
        <v>10.5029</v>
      </c>
      <c r="E12" s="40">
        <v>5.5755735529999999</v>
      </c>
      <c r="F12" s="42">
        <v>0.46599999999999997</v>
      </c>
      <c r="G12" s="83">
        <v>4.9404000000000003</v>
      </c>
      <c r="J12" s="153"/>
      <c r="K12" s="103"/>
      <c r="L12" s="104"/>
      <c r="M12" s="104"/>
      <c r="N12" s="106"/>
      <c r="O12" s="105"/>
      <c r="P12" s="104"/>
      <c r="Q12" s="104"/>
      <c r="R12" s="104"/>
      <c r="S12" s="103"/>
      <c r="T12" s="103"/>
    </row>
    <row r="13" spans="1:20" x14ac:dyDescent="0.25">
      <c r="A13">
        <v>1987</v>
      </c>
      <c r="B13" s="40">
        <v>33.815100000000001</v>
      </c>
      <c r="C13" s="40">
        <f t="shared" si="0"/>
        <v>4.2478064533300177</v>
      </c>
      <c r="D13" s="40">
        <v>10.8636</v>
      </c>
      <c r="E13" s="40">
        <v>5.7367767475000004</v>
      </c>
      <c r="F13" s="42">
        <v>0.61299999999999999</v>
      </c>
      <c r="G13" s="83">
        <v>5.0231000000000003</v>
      </c>
      <c r="J13" s="153"/>
      <c r="K13" s="107"/>
      <c r="L13" s="103"/>
      <c r="M13" s="103"/>
      <c r="N13" s="107"/>
      <c r="O13" s="108"/>
      <c r="P13" s="109"/>
      <c r="Q13" s="109"/>
      <c r="R13" s="104"/>
      <c r="S13" s="103"/>
      <c r="T13" s="103"/>
    </row>
    <row r="14" spans="1:20" x14ac:dyDescent="0.25">
      <c r="A14">
        <v>1988</v>
      </c>
      <c r="B14" s="40">
        <v>35.2515</v>
      </c>
      <c r="C14" s="40">
        <f t="shared" si="0"/>
        <v>3.3371629576046438</v>
      </c>
      <c r="D14" s="40">
        <v>11.2652</v>
      </c>
      <c r="E14" s="40">
        <v>5.9518928015000006</v>
      </c>
      <c r="F14" s="42">
        <v>0.61899999999999999</v>
      </c>
      <c r="G14" s="83">
        <v>5.1055999999999999</v>
      </c>
      <c r="J14" s="153"/>
      <c r="K14" s="103"/>
      <c r="L14" s="103"/>
      <c r="M14" s="103"/>
      <c r="N14" s="103"/>
      <c r="O14" s="105"/>
      <c r="P14" s="103"/>
      <c r="Q14" s="103"/>
      <c r="R14" s="104"/>
      <c r="S14" s="103"/>
      <c r="T14" s="103"/>
    </row>
    <row r="15" spans="1:20" x14ac:dyDescent="0.25">
      <c r="A15">
        <v>1989</v>
      </c>
      <c r="B15" s="40">
        <v>36.427900000000001</v>
      </c>
      <c r="C15" s="40">
        <f t="shared" si="0"/>
        <v>0.85868249336359148</v>
      </c>
      <c r="D15" s="40">
        <v>11.463800000000001</v>
      </c>
      <c r="E15" s="40">
        <v>6.0615694834999996</v>
      </c>
      <c r="F15" s="42">
        <v>0.53899999999999992</v>
      </c>
      <c r="G15" s="83">
        <v>5.1879</v>
      </c>
      <c r="J15" s="153"/>
      <c r="K15" s="110"/>
      <c r="L15" s="110"/>
      <c r="M15" s="110"/>
      <c r="N15" s="110"/>
      <c r="O15" s="110"/>
      <c r="P15" s="110"/>
      <c r="Q15" s="110"/>
      <c r="R15" s="104"/>
      <c r="S15" s="103"/>
      <c r="T15" s="103"/>
    </row>
    <row r="16" spans="1:20" ht="14.25" customHeight="1" x14ac:dyDescent="0.25">
      <c r="A16">
        <v>1990</v>
      </c>
      <c r="B16" s="40">
        <v>36.740699999999997</v>
      </c>
      <c r="C16" s="40">
        <f t="shared" si="0"/>
        <v>0.9436401592784176</v>
      </c>
      <c r="D16" s="40">
        <v>11.642799999999999</v>
      </c>
      <c r="E16" s="40">
        <v>6.1343808609999995</v>
      </c>
      <c r="F16" s="42">
        <v>0.71699999999999997</v>
      </c>
      <c r="G16" s="83">
        <v>5.27</v>
      </c>
      <c r="J16" s="153"/>
      <c r="K16" s="100"/>
      <c r="L16" s="100"/>
      <c r="M16" s="100"/>
      <c r="N16" s="100"/>
      <c r="O16" s="101"/>
      <c r="P16" s="100"/>
      <c r="Q16" s="100"/>
      <c r="R16" s="104"/>
      <c r="S16" s="103"/>
      <c r="T16" s="103"/>
    </row>
    <row r="17" spans="1:20" x14ac:dyDescent="0.25">
      <c r="A17">
        <v>1991</v>
      </c>
      <c r="B17" s="40">
        <v>37.087400000000002</v>
      </c>
      <c r="C17" s="40">
        <f t="shared" si="0"/>
        <v>1.5110253077864564</v>
      </c>
      <c r="D17" s="40">
        <v>11.662000000000001</v>
      </c>
      <c r="E17" s="40">
        <v>6.232780022</v>
      </c>
      <c r="F17" s="42">
        <v>0.67500000000000004</v>
      </c>
      <c r="G17" s="83">
        <v>5.3514999999999997</v>
      </c>
      <c r="J17" s="153"/>
      <c r="K17" s="103"/>
      <c r="L17" s="104"/>
      <c r="M17" s="104"/>
      <c r="N17" s="103"/>
      <c r="O17" s="105"/>
      <c r="P17" s="104"/>
      <c r="Q17" s="104"/>
      <c r="R17" s="104"/>
      <c r="S17" s="103"/>
      <c r="T17" s="103"/>
    </row>
    <row r="18" spans="1:20" x14ac:dyDescent="0.25">
      <c r="A18">
        <v>1992</v>
      </c>
      <c r="B18" s="40">
        <v>37.647799999999997</v>
      </c>
      <c r="C18" s="40">
        <f t="shared" si="0"/>
        <v>1.1352588995904298</v>
      </c>
      <c r="D18" s="40">
        <v>11.6839</v>
      </c>
      <c r="E18" s="40">
        <v>6.1019019855000005</v>
      </c>
      <c r="F18" s="42">
        <v>0.52600000000000002</v>
      </c>
      <c r="G18" s="83">
        <v>5.4322999999999997</v>
      </c>
      <c r="J18" s="153"/>
      <c r="K18" s="103"/>
      <c r="L18" s="104"/>
      <c r="M18" s="104"/>
      <c r="N18" s="103"/>
      <c r="O18" s="105"/>
      <c r="P18" s="104"/>
      <c r="Q18" s="104"/>
      <c r="R18" s="104"/>
      <c r="S18" s="103"/>
      <c r="T18" s="103"/>
    </row>
    <row r="19" spans="1:20" x14ac:dyDescent="0.25">
      <c r="A19">
        <v>1993</v>
      </c>
      <c r="B19" s="40">
        <v>38.075200000000002</v>
      </c>
      <c r="C19" s="40">
        <f t="shared" si="0"/>
        <v>2.4446358784720705</v>
      </c>
      <c r="D19" s="40">
        <v>11.778700000000001</v>
      </c>
      <c r="E19" s="40">
        <v>6.1303326064999997</v>
      </c>
      <c r="F19" s="42">
        <v>0.56899999999999995</v>
      </c>
      <c r="G19" s="83">
        <v>5.5125999999999999</v>
      </c>
      <c r="J19" s="153"/>
      <c r="K19" s="103"/>
      <c r="L19" s="104"/>
      <c r="M19" s="104"/>
      <c r="N19" s="103"/>
      <c r="O19" s="105"/>
      <c r="P19" s="104"/>
      <c r="Q19" s="104"/>
      <c r="R19" s="104"/>
      <c r="S19" s="103"/>
      <c r="T19" s="103"/>
    </row>
    <row r="20" spans="1:20" x14ac:dyDescent="0.25">
      <c r="A20">
        <v>1994</v>
      </c>
      <c r="B20" s="40">
        <v>39.006</v>
      </c>
      <c r="C20" s="40">
        <f t="shared" si="0"/>
        <v>3.0262010972670841</v>
      </c>
      <c r="D20" s="40">
        <v>11.904199999999999</v>
      </c>
      <c r="E20" s="40">
        <v>6.2043282675000002</v>
      </c>
      <c r="F20" s="42">
        <v>0.629</v>
      </c>
      <c r="G20" s="83">
        <v>5.5926</v>
      </c>
      <c r="J20" s="153"/>
      <c r="K20" s="103"/>
      <c r="L20" s="104"/>
      <c r="M20" s="104"/>
      <c r="N20" s="103"/>
      <c r="O20" s="105"/>
      <c r="P20" s="104"/>
      <c r="Q20" s="104"/>
      <c r="R20" s="104"/>
      <c r="S20" s="103"/>
      <c r="T20" s="103"/>
    </row>
    <row r="21" spans="1:20" x14ac:dyDescent="0.25">
      <c r="A21">
        <v>1995</v>
      </c>
      <c r="B21" s="40">
        <v>40.186399999999999</v>
      </c>
      <c r="C21" s="40">
        <f t="shared" si="0"/>
        <v>3.2846933290864579</v>
      </c>
      <c r="D21" s="40">
        <v>12.2056</v>
      </c>
      <c r="E21" s="40">
        <v>6.3364727999999992</v>
      </c>
      <c r="F21" s="42">
        <v>0.746</v>
      </c>
      <c r="G21" s="83">
        <v>5.6726000000000001</v>
      </c>
      <c r="J21" s="153"/>
      <c r="K21" s="103"/>
      <c r="L21" s="104"/>
      <c r="M21" s="104"/>
      <c r="N21" s="106"/>
      <c r="O21" s="105"/>
      <c r="P21" s="104"/>
      <c r="Q21" s="104"/>
      <c r="R21" s="104"/>
      <c r="S21" s="103"/>
      <c r="T21" s="103"/>
    </row>
    <row r="22" spans="1:20" x14ac:dyDescent="0.25">
      <c r="A22">
        <v>1996</v>
      </c>
      <c r="B22" s="40">
        <v>41.506399999999999</v>
      </c>
      <c r="C22" s="40">
        <f t="shared" si="0"/>
        <v>3.6579900930940856</v>
      </c>
      <c r="D22" s="40">
        <v>12.5284</v>
      </c>
      <c r="E22" s="40">
        <v>6.5060465069999998</v>
      </c>
      <c r="F22" s="42">
        <v>0.60399999999999998</v>
      </c>
      <c r="G22" s="83">
        <v>5.7527999999999997</v>
      </c>
      <c r="J22" s="153"/>
      <c r="K22" s="103"/>
      <c r="L22" s="104"/>
      <c r="M22" s="104"/>
      <c r="N22" s="106"/>
      <c r="O22" s="105"/>
      <c r="P22" s="104"/>
      <c r="Q22" s="104"/>
      <c r="R22" s="104"/>
      <c r="S22" s="103"/>
      <c r="T22" s="103"/>
    </row>
    <row r="23" spans="1:20" x14ac:dyDescent="0.25">
      <c r="A23">
        <v>1997</v>
      </c>
      <c r="B23" s="40">
        <v>43.024700000000003</v>
      </c>
      <c r="C23" s="40">
        <f t="shared" si="0"/>
        <v>2.1503926814132268</v>
      </c>
      <c r="D23" s="40">
        <v>12.6554</v>
      </c>
      <c r="E23" s="40">
        <v>6.5791928214999995</v>
      </c>
      <c r="F23" s="42">
        <v>0.81099999999999994</v>
      </c>
      <c r="G23" s="83">
        <v>5.8334000000000001</v>
      </c>
      <c r="J23" s="153"/>
      <c r="K23" s="111"/>
      <c r="L23" s="112"/>
      <c r="M23" s="112"/>
      <c r="N23" s="111"/>
      <c r="O23" s="113"/>
      <c r="P23" s="112"/>
      <c r="Q23" s="104"/>
      <c r="R23" s="104"/>
      <c r="S23" s="111"/>
      <c r="T23" s="111"/>
    </row>
    <row r="24" spans="1:20" x14ac:dyDescent="0.25">
      <c r="A24">
        <v>1998</v>
      </c>
      <c r="B24" s="40">
        <v>43.9499</v>
      </c>
      <c r="C24" s="40">
        <f t="shared" si="0"/>
        <v>3.3208266685475927</v>
      </c>
      <c r="D24" s="40">
        <v>12.736599999999999</v>
      </c>
      <c r="E24" s="40">
        <v>6.5784082564999995</v>
      </c>
      <c r="F24" s="42">
        <v>0.96</v>
      </c>
      <c r="G24" s="83">
        <v>5.9146000000000001</v>
      </c>
      <c r="J24" s="153"/>
      <c r="K24" s="103"/>
      <c r="L24" s="104"/>
      <c r="M24" s="104"/>
      <c r="N24" s="103"/>
      <c r="O24" s="105"/>
      <c r="P24" s="104"/>
      <c r="Q24" s="104"/>
      <c r="R24" s="104"/>
      <c r="S24" s="103"/>
      <c r="T24" s="103"/>
    </row>
    <row r="25" spans="1:20" x14ac:dyDescent="0.25">
      <c r="A25">
        <v>1999</v>
      </c>
      <c r="B25" s="40">
        <v>45.409399999999998</v>
      </c>
      <c r="C25" s="40">
        <f t="shared" si="0"/>
        <v>4.9036102657159111</v>
      </c>
      <c r="D25" s="40">
        <v>12.963699999999999</v>
      </c>
      <c r="E25" s="40">
        <v>6.614430561499999</v>
      </c>
      <c r="F25" s="42">
        <v>0.72699999999999998</v>
      </c>
      <c r="G25" s="83">
        <v>5.9966999999999997</v>
      </c>
      <c r="J25" s="153"/>
      <c r="K25" s="107"/>
      <c r="L25" s="107"/>
      <c r="M25" s="107"/>
      <c r="N25" s="107"/>
      <c r="O25" s="108"/>
      <c r="P25" s="109"/>
      <c r="Q25" s="109"/>
      <c r="R25" s="104"/>
      <c r="S25" s="103"/>
      <c r="T25" s="103"/>
    </row>
    <row r="26" spans="1:20" x14ac:dyDescent="0.25">
      <c r="A26">
        <v>2000</v>
      </c>
      <c r="B26" s="40">
        <v>47.636099999999999</v>
      </c>
      <c r="C26" s="40">
        <f t="shared" si="0"/>
        <v>2.2745354888414475</v>
      </c>
      <c r="D26" s="40">
        <v>13.322100000000001</v>
      </c>
      <c r="E26" s="40">
        <v>6.7943158490000002</v>
      </c>
      <c r="F26" s="42">
        <v>0.71499999999999997</v>
      </c>
      <c r="G26" s="83">
        <v>6.08</v>
      </c>
      <c r="J26" s="153"/>
      <c r="K26" s="103"/>
      <c r="L26" s="103"/>
      <c r="M26" s="103"/>
      <c r="N26" s="103"/>
      <c r="O26" s="105"/>
      <c r="P26" s="103"/>
      <c r="Q26" s="103"/>
      <c r="R26" s="104"/>
      <c r="S26" s="103"/>
      <c r="T26" s="103"/>
    </row>
    <row r="27" spans="1:20" x14ac:dyDescent="0.25">
      <c r="A27">
        <v>2001</v>
      </c>
      <c r="B27" s="40">
        <v>48.7196</v>
      </c>
      <c r="C27" s="40">
        <f t="shared" si="0"/>
        <v>2.6675095854645732</v>
      </c>
      <c r="D27" s="40">
        <v>13.4438</v>
      </c>
      <c r="E27" s="40">
        <v>6.903404289</v>
      </c>
      <c r="F27" s="42">
        <v>0.86199999999999999</v>
      </c>
      <c r="G27" s="83">
        <v>6.1646000000000001</v>
      </c>
      <c r="J27" s="153"/>
      <c r="K27" s="107"/>
      <c r="L27" s="103"/>
      <c r="M27" s="103"/>
      <c r="N27" s="103"/>
      <c r="O27" s="105"/>
      <c r="P27" s="103"/>
      <c r="Q27" s="103"/>
      <c r="R27" s="104"/>
      <c r="S27" s="103"/>
      <c r="T27" s="103"/>
    </row>
    <row r="28" spans="1:20" x14ac:dyDescent="0.25">
      <c r="A28">
        <v>2002</v>
      </c>
      <c r="B28" s="40">
        <v>50.019199999999998</v>
      </c>
      <c r="C28" s="40">
        <f t="shared" si="0"/>
        <v>3.3906979719787702</v>
      </c>
      <c r="D28" s="40">
        <v>13.7235</v>
      </c>
      <c r="E28" s="40">
        <v>7.0329140509999997</v>
      </c>
      <c r="F28" s="42">
        <v>0.91700000000000004</v>
      </c>
      <c r="G28" s="83">
        <v>6.2503000000000002</v>
      </c>
      <c r="J28" s="153"/>
    </row>
    <row r="29" spans="1:20" x14ac:dyDescent="0.25">
      <c r="A29">
        <v>2003</v>
      </c>
      <c r="B29" s="40">
        <v>51.715200000000003</v>
      </c>
      <c r="C29" s="40">
        <f t="shared" si="0"/>
        <v>5.0598276715549675</v>
      </c>
      <c r="D29" s="40">
        <v>14.221299999999999</v>
      </c>
      <c r="E29" s="40">
        <v>7.3965392324999994</v>
      </c>
      <c r="F29" s="42">
        <v>0.92599999999999993</v>
      </c>
      <c r="G29" s="83">
        <v>6.3371000000000004</v>
      </c>
      <c r="J29" s="153"/>
    </row>
    <row r="30" spans="1:20" x14ac:dyDescent="0.25">
      <c r="A30">
        <v>2004</v>
      </c>
      <c r="B30" s="40">
        <v>54.331899999999997</v>
      </c>
      <c r="C30" s="40">
        <f t="shared" si="0"/>
        <v>4.9041171024757171</v>
      </c>
      <c r="D30" s="40">
        <v>14.882300000000001</v>
      </c>
      <c r="E30" s="40">
        <v>7.756658593</v>
      </c>
      <c r="F30" s="42">
        <v>0.86799999999999999</v>
      </c>
      <c r="G30" s="83">
        <v>6.4245000000000001</v>
      </c>
      <c r="J30" s="153"/>
    </row>
    <row r="31" spans="1:20" x14ac:dyDescent="0.25">
      <c r="A31">
        <v>2005</v>
      </c>
      <c r="B31" s="40">
        <v>56.996400000000001</v>
      </c>
      <c r="C31" s="40">
        <f t="shared" si="0"/>
        <v>5.1594486669333488</v>
      </c>
      <c r="D31" s="40">
        <v>15.3476</v>
      </c>
      <c r="E31" s="40">
        <v>8.0344933889999997</v>
      </c>
      <c r="F31" s="42">
        <v>0.96599999999999997</v>
      </c>
      <c r="G31" s="83">
        <v>6.5124000000000004</v>
      </c>
      <c r="J31" s="153"/>
    </row>
    <row r="32" spans="1:20" x14ac:dyDescent="0.25">
      <c r="A32">
        <v>2006</v>
      </c>
      <c r="B32" s="40">
        <v>59.937100000000001</v>
      </c>
      <c r="C32" s="40">
        <f t="shared" si="0"/>
        <v>5.1388872668180499</v>
      </c>
      <c r="D32" s="40">
        <v>15.7972</v>
      </c>
      <c r="E32" s="40">
        <v>8.3129977484999991</v>
      </c>
      <c r="F32" s="42">
        <v>0.92700000000000005</v>
      </c>
      <c r="G32" s="83">
        <v>6.6005000000000003</v>
      </c>
      <c r="J32" s="153"/>
    </row>
    <row r="33" spans="1:10" x14ac:dyDescent="0.25">
      <c r="A33">
        <v>2007</v>
      </c>
      <c r="B33" s="40">
        <v>63.017200000000003</v>
      </c>
      <c r="C33" s="40">
        <f t="shared" si="0"/>
        <v>2.7038649765460927</v>
      </c>
      <c r="D33" s="40">
        <v>16.241700000000002</v>
      </c>
      <c r="E33" s="40">
        <v>8.5219490829999991</v>
      </c>
      <c r="F33" s="42">
        <v>0.91199999999999992</v>
      </c>
      <c r="G33" s="83">
        <v>6.6885000000000003</v>
      </c>
      <c r="J33" s="153"/>
    </row>
    <row r="34" spans="1:10" x14ac:dyDescent="0.25">
      <c r="A34">
        <v>2008</v>
      </c>
      <c r="B34" s="40">
        <v>64.721100000000007</v>
      </c>
      <c r="C34" s="40">
        <f t="shared" si="0"/>
        <v>-1.1316247715196519</v>
      </c>
      <c r="D34" s="40">
        <v>16.441099999999999</v>
      </c>
      <c r="E34" s="40">
        <v>8.7474461720000001</v>
      </c>
      <c r="F34" s="42">
        <v>0.81600000000000006</v>
      </c>
      <c r="G34" s="83">
        <v>6.7763</v>
      </c>
      <c r="J34" s="153"/>
    </row>
    <row r="35" spans="1:10" x14ac:dyDescent="0.25">
      <c r="A35">
        <v>2009</v>
      </c>
      <c r="B35" s="40">
        <v>63.988700000000001</v>
      </c>
      <c r="C35" s="40">
        <f t="shared" si="0"/>
        <v>5.3443811172910252</v>
      </c>
      <c r="D35" s="40">
        <v>16.279</v>
      </c>
      <c r="E35" s="40">
        <v>8.6421936524999996</v>
      </c>
      <c r="F35" s="42">
        <v>0.92700000000000005</v>
      </c>
      <c r="G35" s="83">
        <v>6.8635000000000002</v>
      </c>
      <c r="J35" s="153"/>
    </row>
    <row r="36" spans="1:10" x14ac:dyDescent="0.25">
      <c r="A36">
        <v>2010</v>
      </c>
      <c r="B36" s="40">
        <v>67.408500000000004</v>
      </c>
      <c r="C36" s="40">
        <f t="shared" si="0"/>
        <v>4.1383505047582911</v>
      </c>
      <c r="D36" s="40">
        <v>17.1264</v>
      </c>
      <c r="E36" s="40">
        <v>9.0852755670000001</v>
      </c>
      <c r="F36" s="42">
        <v>0.98100000000000009</v>
      </c>
      <c r="G36" s="83">
        <v>6.95</v>
      </c>
      <c r="J36" s="153"/>
    </row>
    <row r="37" spans="1:10" x14ac:dyDescent="0.25">
      <c r="A37">
        <v>2011</v>
      </c>
      <c r="B37" s="40">
        <v>70.198099999999997</v>
      </c>
      <c r="C37" s="40">
        <f t="shared" si="0"/>
        <v>3.0043548187201776</v>
      </c>
      <c r="D37" s="40">
        <v>17.6433</v>
      </c>
      <c r="E37" s="40">
        <v>9.4198398435000001</v>
      </c>
      <c r="F37" s="42">
        <v>0.84599999999999997</v>
      </c>
      <c r="G37" s="83">
        <v>7.0362999999999998</v>
      </c>
      <c r="J37" s="153"/>
    </row>
    <row r="38" spans="1:10" x14ac:dyDescent="0.25">
      <c r="A38">
        <v>2012</v>
      </c>
      <c r="B38" s="40">
        <v>72.307100000000005</v>
      </c>
      <c r="C38" s="40">
        <f t="shared" si="0"/>
        <v>2.773033353571086</v>
      </c>
      <c r="D38" s="40">
        <v>17.967400000000001</v>
      </c>
      <c r="E38" s="40">
        <v>9.5799498984999989</v>
      </c>
      <c r="F38" s="42">
        <v>0.89100000000000001</v>
      </c>
      <c r="G38" s="83">
        <v>7.1230000000000002</v>
      </c>
      <c r="J38" s="153"/>
    </row>
    <row r="39" spans="1:10" x14ac:dyDescent="0.25">
      <c r="A39">
        <v>2013</v>
      </c>
      <c r="B39" s="40">
        <v>74.312200000000004</v>
      </c>
      <c r="C39" s="40">
        <f t="shared" si="0"/>
        <v>2.8693808015372988</v>
      </c>
      <c r="D39" s="40">
        <v>18.3184</v>
      </c>
      <c r="E39" s="40">
        <v>9.6609607900000007</v>
      </c>
      <c r="F39" s="42">
        <v>0.93500000000000005</v>
      </c>
      <c r="G39" s="83">
        <v>7.2098000000000004</v>
      </c>
      <c r="J39" s="153"/>
    </row>
    <row r="40" spans="1:10" x14ac:dyDescent="0.25">
      <c r="A40">
        <v>2014</v>
      </c>
      <c r="B40" s="40">
        <v>76.444500000000005</v>
      </c>
      <c r="C40" s="40">
        <f t="shared" si="0"/>
        <v>2.9813786472538895</v>
      </c>
      <c r="D40" s="40">
        <v>18.517900000000001</v>
      </c>
      <c r="E40" s="40">
        <v>9.7371174419999988</v>
      </c>
      <c r="F40" s="42">
        <v>1</v>
      </c>
      <c r="G40" s="83">
        <v>7.2965</v>
      </c>
      <c r="J40" s="153"/>
    </row>
    <row r="41" spans="1:10" x14ac:dyDescent="0.25">
      <c r="A41">
        <v>2015</v>
      </c>
      <c r="B41" s="40">
        <v>78.723600000000005</v>
      </c>
      <c r="C41" s="40">
        <f t="shared" si="0"/>
        <v>2.2883862018505123</v>
      </c>
      <c r="D41" s="40">
        <v>18.6737</v>
      </c>
      <c r="E41" s="40">
        <v>9.6095651100000001</v>
      </c>
      <c r="F41" s="42">
        <v>1.1839999999999999</v>
      </c>
      <c r="G41" s="84">
        <v>7.3829000000000002</v>
      </c>
      <c r="J41" s="153"/>
    </row>
    <row r="42" spans="1:10" x14ac:dyDescent="0.25">
      <c r="A42">
        <v>2016</v>
      </c>
      <c r="B42" s="40">
        <v>80.525099999999995</v>
      </c>
      <c r="C42" s="40">
        <f t="shared" si="0"/>
        <v>1.8571849025955969</v>
      </c>
      <c r="D42" s="40">
        <v>18.904</v>
      </c>
      <c r="E42" s="40">
        <v>9.6125579749999996</v>
      </c>
      <c r="F42" s="42">
        <v>1.218</v>
      </c>
      <c r="G42" s="83">
        <v>7.4686000000000003</v>
      </c>
      <c r="J42" s="153"/>
    </row>
    <row r="43" spans="1:10" x14ac:dyDescent="0.25">
      <c r="A43">
        <v>2017</v>
      </c>
      <c r="B43" s="40">
        <v>82.020600000000002</v>
      </c>
      <c r="C43" s="40">
        <f t="shared" si="0"/>
        <v>4.462049777738768</v>
      </c>
      <c r="D43" s="40">
        <v>19.155899999999999</v>
      </c>
      <c r="E43" s="40">
        <v>9.7424532999999993</v>
      </c>
      <c r="F43" s="42">
        <v>1.0980000000000001</v>
      </c>
      <c r="G43" s="83">
        <v>7.5533999999999999</v>
      </c>
      <c r="J43" s="153"/>
    </row>
    <row r="44" spans="1:10" x14ac:dyDescent="0.25">
      <c r="A44">
        <v>2018</v>
      </c>
      <c r="B44" s="40">
        <v>85.680400000000006</v>
      </c>
      <c r="C44" s="40">
        <f t="shared" si="0"/>
        <v>2.3649999999999971</v>
      </c>
      <c r="D44" s="40">
        <v>19.710699999999999</v>
      </c>
      <c r="E44" s="40">
        <v>9.9398776489999996</v>
      </c>
      <c r="F44" s="42">
        <v>1.018</v>
      </c>
      <c r="G44" s="83">
        <v>7.6371000000000002</v>
      </c>
      <c r="J44" s="153"/>
    </row>
    <row r="45" spans="1:10" x14ac:dyDescent="0.25">
      <c r="A45">
        <v>2019</v>
      </c>
      <c r="B45" s="41">
        <f>B44*(1+0.02365)</f>
        <v>87.706741460000003</v>
      </c>
      <c r="D45" s="41">
        <f>D44*(1+0.013)</f>
        <v>19.966939099999998</v>
      </c>
      <c r="E45" s="40">
        <v>9.9456222160000003</v>
      </c>
      <c r="F45" s="42">
        <v>1.157</v>
      </c>
      <c r="G45" s="83">
        <v>7.7194000000000003</v>
      </c>
      <c r="J45" s="153"/>
    </row>
    <row r="46" spans="1:10" x14ac:dyDescent="0.25">
      <c r="G46" s="85"/>
    </row>
    <row r="47" spans="1:10" x14ac:dyDescent="0.25">
      <c r="G47" s="85"/>
    </row>
    <row r="48" spans="1:10" x14ac:dyDescent="0.25">
      <c r="G48" s="85"/>
    </row>
    <row r="49" spans="7:7" x14ac:dyDescent="0.25">
      <c r="G49" s="85"/>
    </row>
    <row r="50" spans="7:7" x14ac:dyDescent="0.25">
      <c r="G50" s="85"/>
    </row>
    <row r="51" spans="7:7" x14ac:dyDescent="0.25">
      <c r="G51" s="85"/>
    </row>
    <row r="52" spans="7:7" x14ac:dyDescent="0.25">
      <c r="G52" s="85"/>
    </row>
    <row r="53" spans="7:7" x14ac:dyDescent="0.25">
      <c r="G53" s="85"/>
    </row>
    <row r="54" spans="7:7" x14ac:dyDescent="0.25">
      <c r="G54" s="85"/>
    </row>
    <row r="55" spans="7:7" x14ac:dyDescent="0.25">
      <c r="G55" s="85"/>
    </row>
    <row r="56" spans="7:7" x14ac:dyDescent="0.25">
      <c r="G56" s="85"/>
    </row>
    <row r="57" spans="7:7" x14ac:dyDescent="0.25">
      <c r="G57" s="85"/>
    </row>
    <row r="58" spans="7:7" x14ac:dyDescent="0.25">
      <c r="G58" s="85"/>
    </row>
    <row r="59" spans="7:7" x14ac:dyDescent="0.25">
      <c r="G59" s="85"/>
    </row>
    <row r="60" spans="7:7" x14ac:dyDescent="0.25">
      <c r="G60" s="85"/>
    </row>
    <row r="61" spans="7:7" x14ac:dyDescent="0.25">
      <c r="G61" s="85"/>
    </row>
    <row r="62" spans="7:7" x14ac:dyDescent="0.25">
      <c r="G62" s="85"/>
    </row>
    <row r="63" spans="7:7" x14ac:dyDescent="0.25">
      <c r="G63" s="85"/>
    </row>
    <row r="64" spans="7:7" x14ac:dyDescent="0.25">
      <c r="G64" s="85"/>
    </row>
    <row r="65" spans="7:7" x14ac:dyDescent="0.25">
      <c r="G65" s="85"/>
    </row>
    <row r="66" spans="7:7" x14ac:dyDescent="0.25">
      <c r="G66" s="85"/>
    </row>
    <row r="67" spans="7:7" x14ac:dyDescent="0.25">
      <c r="G67" s="85"/>
    </row>
    <row r="68" spans="7:7" x14ac:dyDescent="0.25">
      <c r="G68" s="85"/>
    </row>
    <row r="69" spans="7:7" x14ac:dyDescent="0.25">
      <c r="G69" s="85"/>
    </row>
    <row r="70" spans="7:7" x14ac:dyDescent="0.25">
      <c r="G70" s="85"/>
    </row>
    <row r="71" spans="7:7" x14ac:dyDescent="0.25">
      <c r="G71" s="85"/>
    </row>
    <row r="72" spans="7:7" x14ac:dyDescent="0.25">
      <c r="G72" s="85"/>
    </row>
    <row r="73" spans="7:7" x14ac:dyDescent="0.25">
      <c r="G73" s="85"/>
    </row>
    <row r="74" spans="7:7" x14ac:dyDescent="0.25">
      <c r="G74" s="85"/>
    </row>
    <row r="75" spans="7:7" x14ac:dyDescent="0.25">
      <c r="G75" s="85"/>
    </row>
    <row r="76" spans="7:7" x14ac:dyDescent="0.25">
      <c r="G76" s="85"/>
    </row>
    <row r="77" spans="7:7" x14ac:dyDescent="0.25">
      <c r="G77" s="85"/>
    </row>
    <row r="78" spans="7:7" x14ac:dyDescent="0.25">
      <c r="G78" s="85"/>
    </row>
    <row r="79" spans="7:7" x14ac:dyDescent="0.25">
      <c r="G79" s="85"/>
    </row>
    <row r="80" spans="7:7" x14ac:dyDescent="0.25">
      <c r="G80" s="85"/>
    </row>
    <row r="81" spans="7:7" x14ac:dyDescent="0.25">
      <c r="G81" s="85"/>
    </row>
    <row r="82" spans="7:7" x14ac:dyDescent="0.25">
      <c r="G82" s="85"/>
    </row>
    <row r="83" spans="7:7" x14ac:dyDescent="0.25">
      <c r="G83" s="85"/>
    </row>
    <row r="84" spans="7:7" x14ac:dyDescent="0.25">
      <c r="G84" s="85"/>
    </row>
    <row r="85" spans="7:7" x14ac:dyDescent="0.25">
      <c r="G85" s="85"/>
    </row>
    <row r="86" spans="7:7" x14ac:dyDescent="0.25">
      <c r="G86" s="85"/>
    </row>
    <row r="87" spans="7:7" x14ac:dyDescent="0.25">
      <c r="G87" s="85"/>
    </row>
    <row r="88" spans="7:7" x14ac:dyDescent="0.25">
      <c r="G88" s="85"/>
    </row>
    <row r="89" spans="7:7" x14ac:dyDescent="0.25">
      <c r="G89" s="85"/>
    </row>
    <row r="90" spans="7:7" x14ac:dyDescent="0.25">
      <c r="G90" s="85"/>
    </row>
    <row r="91" spans="7:7" x14ac:dyDescent="0.25">
      <c r="G91" s="85"/>
    </row>
    <row r="92" spans="7:7" x14ac:dyDescent="0.25">
      <c r="G92" s="85"/>
    </row>
    <row r="93" spans="7:7" x14ac:dyDescent="0.25">
      <c r="G93" s="85"/>
    </row>
    <row r="94" spans="7:7" x14ac:dyDescent="0.25">
      <c r="G94" s="85"/>
    </row>
    <row r="95" spans="7:7" x14ac:dyDescent="0.25">
      <c r="G95" s="85"/>
    </row>
    <row r="96" spans="7:7" x14ac:dyDescent="0.25">
      <c r="G96" s="85"/>
    </row>
    <row r="97" spans="7:7" x14ac:dyDescent="0.25">
      <c r="G97" s="85"/>
    </row>
    <row r="98" spans="7:7" x14ac:dyDescent="0.25">
      <c r="G98" s="85"/>
    </row>
    <row r="99" spans="7:7" x14ac:dyDescent="0.25">
      <c r="G99" s="85"/>
    </row>
    <row r="100" spans="7:7" x14ac:dyDescent="0.25">
      <c r="G100" s="85"/>
    </row>
    <row r="101" spans="7:7" x14ac:dyDescent="0.25">
      <c r="G101" s="85"/>
    </row>
    <row r="102" spans="7:7" x14ac:dyDescent="0.25">
      <c r="G102" s="85"/>
    </row>
    <row r="103" spans="7:7" x14ac:dyDescent="0.25">
      <c r="G103" s="85"/>
    </row>
    <row r="104" spans="7:7" x14ac:dyDescent="0.25">
      <c r="G104" s="85"/>
    </row>
    <row r="105" spans="7:7" x14ac:dyDescent="0.25">
      <c r="G105" s="85"/>
    </row>
    <row r="106" spans="7:7" x14ac:dyDescent="0.25">
      <c r="G106" s="85"/>
    </row>
    <row r="107" spans="7:7" x14ac:dyDescent="0.25">
      <c r="G107" s="85"/>
    </row>
    <row r="108" spans="7:7" x14ac:dyDescent="0.25">
      <c r="G108" s="85"/>
    </row>
    <row r="109" spans="7:7" x14ac:dyDescent="0.25">
      <c r="G109" s="85"/>
    </row>
    <row r="110" spans="7:7" x14ac:dyDescent="0.25">
      <c r="G110" s="85"/>
    </row>
    <row r="111" spans="7:7" x14ac:dyDescent="0.25">
      <c r="G111" s="85"/>
    </row>
    <row r="112" spans="7:7" x14ac:dyDescent="0.25">
      <c r="G112" s="85"/>
    </row>
    <row r="113" spans="7:7" x14ac:dyDescent="0.25">
      <c r="G113" s="85"/>
    </row>
    <row r="114" spans="7:7" x14ac:dyDescent="0.25">
      <c r="G114" s="85"/>
    </row>
    <row r="115" spans="7:7" x14ac:dyDescent="0.25">
      <c r="G115" s="85"/>
    </row>
    <row r="116" spans="7:7" x14ac:dyDescent="0.25">
      <c r="G116" s="85"/>
    </row>
    <row r="117" spans="7:7" x14ac:dyDescent="0.25">
      <c r="G117" s="85"/>
    </row>
    <row r="118" spans="7:7" x14ac:dyDescent="0.25">
      <c r="G118" s="85"/>
    </row>
    <row r="119" spans="7:7" x14ac:dyDescent="0.25">
      <c r="G119" s="85"/>
    </row>
    <row r="120" spans="7:7" x14ac:dyDescent="0.25">
      <c r="G120" s="85"/>
    </row>
    <row r="121" spans="7:7" x14ac:dyDescent="0.25">
      <c r="G121" s="85"/>
    </row>
    <row r="122" spans="7:7" x14ac:dyDescent="0.25">
      <c r="G122" s="120"/>
    </row>
    <row r="123" spans="7:7" x14ac:dyDescent="0.25">
      <c r="G123" s="120"/>
    </row>
    <row r="124" spans="7:7" x14ac:dyDescent="0.25">
      <c r="G124" s="120"/>
    </row>
    <row r="125" spans="7:7" x14ac:dyDescent="0.25">
      <c r="G125" s="120"/>
    </row>
    <row r="126" spans="7:7" x14ac:dyDescent="0.25">
      <c r="G126" s="12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PARAMETERS</vt:lpstr>
      <vt:lpstr>BAU</vt:lpstr>
      <vt:lpstr>DECARBONISATION</vt:lpstr>
      <vt:lpstr>DECARBONISATION + ADAPTATION</vt:lpstr>
      <vt:lpstr>ACC</vt:lpstr>
      <vt:lpstr>SCC</vt:lpstr>
      <vt:lpstr>MAC</vt:lpstr>
      <vt:lpstr>PLOTS</vt:lpstr>
      <vt:lpstr>DATA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Jarvis, Andrew</dc:creator>
  <cp:lastModifiedBy>Jarvis, Andrew</cp:lastModifiedBy>
  <dcterms:created xsi:type="dcterms:W3CDTF">2016-01-16T12:01:28Z</dcterms:created>
  <dcterms:modified xsi:type="dcterms:W3CDTF">2022-03-16T15:16:21Z</dcterms:modified>
</cp:coreProperties>
</file>